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E4FA2C-988C-4893-8D19-C392A91B5E2E}" xr6:coauthVersionLast="47" xr6:coauthVersionMax="47" xr10:uidLastSave="{00000000-0000-0000-0000-000000000000}"/>
  <bookViews>
    <workbookView xWindow="-120" yWindow="-120" windowWidth="23280" windowHeight="12480" firstSheet="4" activeTab="8"/>
  </bookViews>
  <sheets>
    <sheet name="GasDailyVal" sheetId="20" r:id="rId1"/>
    <sheet name="AIG Weather" sheetId="12" r:id="rId2"/>
    <sheet name="AIG Crude &amp; Products" sheetId="8" r:id="rId3"/>
    <sheet name="AECOApr-Oct" sheetId="13" r:id="rId4"/>
    <sheet name="Nymex" sheetId="14" r:id="rId5"/>
    <sheet name="RockiesDec-Mar" sheetId="15" r:id="rId6"/>
    <sheet name="RockiesApr-Oct" sheetId="16" r:id="rId7"/>
    <sheet name="Cal02_Cal03" sheetId="17" r:id="rId8"/>
    <sheet name="Totals" sheetId="19" r:id="rId9"/>
    <sheet name="DiscountRate" sheetId="21" r:id="rId10"/>
  </sheets>
  <definedNames>
    <definedName name="Delta">#REF!</definedName>
    <definedName name="Gamma">#REF!</definedName>
    <definedName name="post_id">#REF!</definedName>
    <definedName name="_xlnm.Print_Area">#REF!</definedName>
    <definedName name="_xlnm.Print_Titles">#REF!</definedName>
    <definedName name="PW">#REF!</definedName>
    <definedName name="Table">#REF!</definedName>
    <definedName name="Theta">#REF!</definedName>
    <definedName name="UID">#REF!</definedName>
    <definedName name="Vega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3" l="1"/>
  <c r="K4" i="13"/>
  <c r="M4" i="13"/>
  <c r="O4" i="13"/>
  <c r="P4" i="13"/>
  <c r="J5" i="13"/>
  <c r="K5" i="13"/>
  <c r="M5" i="13"/>
  <c r="O5" i="13"/>
  <c r="P5" i="13"/>
  <c r="J6" i="13"/>
  <c r="K6" i="13"/>
  <c r="M6" i="13"/>
  <c r="O6" i="13"/>
  <c r="P6" i="13"/>
  <c r="J7" i="13"/>
  <c r="K7" i="13"/>
  <c r="M7" i="13"/>
  <c r="O7" i="13"/>
  <c r="P7" i="13"/>
  <c r="J8" i="13"/>
  <c r="K8" i="13"/>
  <c r="M8" i="13"/>
  <c r="O8" i="13"/>
  <c r="P8" i="13"/>
  <c r="J9" i="13"/>
  <c r="K9" i="13"/>
  <c r="M9" i="13"/>
  <c r="O9" i="13"/>
  <c r="P9" i="13"/>
  <c r="J10" i="13"/>
  <c r="K10" i="13"/>
  <c r="M10" i="13"/>
  <c r="O10" i="13"/>
  <c r="P10" i="13"/>
  <c r="H11" i="13"/>
  <c r="I11" i="13"/>
  <c r="J11" i="13"/>
  <c r="N11" i="13"/>
  <c r="O11" i="13"/>
  <c r="P11" i="13"/>
  <c r="J12" i="13"/>
  <c r="K12" i="13"/>
  <c r="M12" i="13"/>
  <c r="O12" i="13"/>
  <c r="P12" i="13"/>
  <c r="J13" i="13"/>
  <c r="K13" i="13"/>
  <c r="M13" i="13"/>
  <c r="O13" i="13"/>
  <c r="P13" i="13"/>
  <c r="J14" i="13"/>
  <c r="K14" i="13"/>
  <c r="M14" i="13"/>
  <c r="O14" i="13"/>
  <c r="P14" i="13"/>
  <c r="J15" i="13"/>
  <c r="K15" i="13"/>
  <c r="M15" i="13"/>
  <c r="O15" i="13"/>
  <c r="P15" i="13"/>
  <c r="J16" i="13"/>
  <c r="K16" i="13"/>
  <c r="M16" i="13"/>
  <c r="O16" i="13"/>
  <c r="P16" i="13"/>
  <c r="J17" i="13"/>
  <c r="K17" i="13"/>
  <c r="M17" i="13"/>
  <c r="O17" i="13"/>
  <c r="P17" i="13"/>
  <c r="J18" i="13"/>
  <c r="K18" i="13"/>
  <c r="M18" i="13"/>
  <c r="O18" i="13"/>
  <c r="P18" i="13"/>
  <c r="H19" i="13"/>
  <c r="I19" i="13"/>
  <c r="J19" i="13"/>
  <c r="N19" i="13"/>
  <c r="O19" i="13"/>
  <c r="P19" i="13"/>
  <c r="J20" i="13"/>
  <c r="K20" i="13"/>
  <c r="M20" i="13"/>
  <c r="O20" i="13"/>
  <c r="P20" i="13"/>
  <c r="J21" i="13"/>
  <c r="K21" i="13"/>
  <c r="M21" i="13"/>
  <c r="O21" i="13"/>
  <c r="P21" i="13"/>
  <c r="J22" i="13"/>
  <c r="K22" i="13"/>
  <c r="M22" i="13"/>
  <c r="O22" i="13"/>
  <c r="P22" i="13"/>
  <c r="J23" i="13"/>
  <c r="K23" i="13"/>
  <c r="M23" i="13"/>
  <c r="O23" i="13"/>
  <c r="P23" i="13"/>
  <c r="J24" i="13"/>
  <c r="K24" i="13"/>
  <c r="M24" i="13"/>
  <c r="O24" i="13"/>
  <c r="P24" i="13"/>
  <c r="J25" i="13"/>
  <c r="K25" i="13"/>
  <c r="M25" i="13"/>
  <c r="O25" i="13"/>
  <c r="P25" i="13"/>
  <c r="J26" i="13"/>
  <c r="K26" i="13"/>
  <c r="M26" i="13"/>
  <c r="O26" i="13"/>
  <c r="P26" i="13"/>
  <c r="H27" i="13"/>
  <c r="I27" i="13"/>
  <c r="J27" i="13"/>
  <c r="N27" i="13"/>
  <c r="O27" i="13"/>
  <c r="P27" i="13"/>
  <c r="J28" i="13"/>
  <c r="K28" i="13"/>
  <c r="M28" i="13"/>
  <c r="O28" i="13"/>
  <c r="P28" i="13"/>
  <c r="J29" i="13"/>
  <c r="K29" i="13"/>
  <c r="M29" i="13"/>
  <c r="O29" i="13"/>
  <c r="P29" i="13"/>
  <c r="J30" i="13"/>
  <c r="K30" i="13"/>
  <c r="M30" i="13"/>
  <c r="O30" i="13"/>
  <c r="P30" i="13"/>
  <c r="J31" i="13"/>
  <c r="K31" i="13"/>
  <c r="M31" i="13"/>
  <c r="O31" i="13"/>
  <c r="P31" i="13"/>
  <c r="J32" i="13"/>
  <c r="K32" i="13"/>
  <c r="M32" i="13"/>
  <c r="O32" i="13"/>
  <c r="P32" i="13"/>
  <c r="J33" i="13"/>
  <c r="K33" i="13"/>
  <c r="M33" i="13"/>
  <c r="O33" i="13"/>
  <c r="P33" i="13"/>
  <c r="J34" i="13"/>
  <c r="K34" i="13"/>
  <c r="M34" i="13"/>
  <c r="O34" i="13"/>
  <c r="P34" i="13"/>
  <c r="H35" i="13"/>
  <c r="I35" i="13"/>
  <c r="J35" i="13"/>
  <c r="N35" i="13"/>
  <c r="O35" i="13"/>
  <c r="P35" i="13"/>
  <c r="J36" i="13"/>
  <c r="J37" i="13"/>
  <c r="K37" i="13"/>
  <c r="M37" i="13"/>
  <c r="O37" i="13"/>
  <c r="P37" i="13"/>
  <c r="J38" i="13"/>
  <c r="K38" i="13"/>
  <c r="M38" i="13"/>
  <c r="O38" i="13"/>
  <c r="P38" i="13"/>
  <c r="J39" i="13"/>
  <c r="K39" i="13"/>
  <c r="M39" i="13"/>
  <c r="O39" i="13"/>
  <c r="P39" i="13"/>
  <c r="J40" i="13"/>
  <c r="K40" i="13"/>
  <c r="M40" i="13"/>
  <c r="O40" i="13"/>
  <c r="P40" i="13"/>
  <c r="J41" i="13"/>
  <c r="K41" i="13"/>
  <c r="M41" i="13"/>
  <c r="O41" i="13"/>
  <c r="P41" i="13"/>
  <c r="J42" i="13"/>
  <c r="K42" i="13"/>
  <c r="M42" i="13"/>
  <c r="O42" i="13"/>
  <c r="P42" i="13"/>
  <c r="J43" i="13"/>
  <c r="K43" i="13"/>
  <c r="M43" i="13"/>
  <c r="O43" i="13"/>
  <c r="P43" i="13"/>
  <c r="H44" i="13"/>
  <c r="I44" i="13"/>
  <c r="J44" i="13"/>
  <c r="N44" i="13"/>
  <c r="O44" i="13"/>
  <c r="P44" i="13"/>
  <c r="J45" i="13"/>
  <c r="K45" i="13"/>
  <c r="M45" i="13"/>
  <c r="O45" i="13"/>
  <c r="P45" i="13"/>
  <c r="J46" i="13"/>
  <c r="K46" i="13"/>
  <c r="M46" i="13"/>
  <c r="O46" i="13"/>
  <c r="P46" i="13"/>
  <c r="J47" i="13"/>
  <c r="K47" i="13"/>
  <c r="M47" i="13"/>
  <c r="O47" i="13"/>
  <c r="P47" i="13"/>
  <c r="J48" i="13"/>
  <c r="K48" i="13"/>
  <c r="M48" i="13"/>
  <c r="O48" i="13"/>
  <c r="P48" i="13"/>
  <c r="J49" i="13"/>
  <c r="K49" i="13"/>
  <c r="M49" i="13"/>
  <c r="O49" i="13"/>
  <c r="P49" i="13"/>
  <c r="J50" i="13"/>
  <c r="K50" i="13"/>
  <c r="M50" i="13"/>
  <c r="O50" i="13"/>
  <c r="P50" i="13"/>
  <c r="J51" i="13"/>
  <c r="K51" i="13"/>
  <c r="M51" i="13"/>
  <c r="O51" i="13"/>
  <c r="P51" i="13"/>
  <c r="H52" i="13"/>
  <c r="I52" i="13"/>
  <c r="J52" i="13"/>
  <c r="N52" i="13"/>
  <c r="O52" i="13"/>
  <c r="P52" i="13"/>
  <c r="J53" i="13"/>
  <c r="K53" i="13"/>
  <c r="M53" i="13"/>
  <c r="O53" i="13"/>
  <c r="P53" i="13"/>
  <c r="J54" i="13"/>
  <c r="K54" i="13"/>
  <c r="M54" i="13"/>
  <c r="O54" i="13"/>
  <c r="P54" i="13"/>
  <c r="J55" i="13"/>
  <c r="K55" i="13"/>
  <c r="M55" i="13"/>
  <c r="O55" i="13"/>
  <c r="P55" i="13"/>
  <c r="J56" i="13"/>
  <c r="K56" i="13"/>
  <c r="M56" i="13"/>
  <c r="O56" i="13"/>
  <c r="P56" i="13"/>
  <c r="J57" i="13"/>
  <c r="K57" i="13"/>
  <c r="M57" i="13"/>
  <c r="O57" i="13"/>
  <c r="P57" i="13"/>
  <c r="J58" i="13"/>
  <c r="K58" i="13"/>
  <c r="M58" i="13"/>
  <c r="O58" i="13"/>
  <c r="P58" i="13"/>
  <c r="J59" i="13"/>
  <c r="K59" i="13"/>
  <c r="M59" i="13"/>
  <c r="O59" i="13"/>
  <c r="P59" i="13"/>
  <c r="H60" i="13"/>
  <c r="I60" i="13"/>
  <c r="J60" i="13"/>
  <c r="N60" i="13"/>
  <c r="O60" i="13"/>
  <c r="P60" i="13"/>
  <c r="J61" i="13"/>
  <c r="K61" i="13"/>
  <c r="M61" i="13"/>
  <c r="O61" i="13"/>
  <c r="P61" i="13"/>
  <c r="J62" i="13"/>
  <c r="K62" i="13"/>
  <c r="M62" i="13"/>
  <c r="O62" i="13"/>
  <c r="P62" i="13"/>
  <c r="J63" i="13"/>
  <c r="K63" i="13"/>
  <c r="M63" i="13"/>
  <c r="O63" i="13"/>
  <c r="P63" i="13"/>
  <c r="J64" i="13"/>
  <c r="K64" i="13"/>
  <c r="M64" i="13"/>
  <c r="O64" i="13"/>
  <c r="P64" i="13"/>
  <c r="J65" i="13"/>
  <c r="K65" i="13"/>
  <c r="M65" i="13"/>
  <c r="O65" i="13"/>
  <c r="P65" i="13"/>
  <c r="J66" i="13"/>
  <c r="K66" i="13"/>
  <c r="M66" i="13"/>
  <c r="O66" i="13"/>
  <c r="P66" i="13"/>
  <c r="J67" i="13"/>
  <c r="K67" i="13"/>
  <c r="M67" i="13"/>
  <c r="O67" i="13"/>
  <c r="P67" i="13"/>
  <c r="H68" i="13"/>
  <c r="I68" i="13"/>
  <c r="J68" i="13"/>
  <c r="N68" i="13"/>
  <c r="O68" i="13"/>
  <c r="P68" i="13"/>
  <c r="J69" i="13"/>
  <c r="J70" i="13"/>
  <c r="K70" i="13"/>
  <c r="M70" i="13"/>
  <c r="O70" i="13"/>
  <c r="P70" i="13"/>
  <c r="J71" i="13"/>
  <c r="K71" i="13"/>
  <c r="M71" i="13"/>
  <c r="O71" i="13"/>
  <c r="P71" i="13"/>
  <c r="J72" i="13"/>
  <c r="K72" i="13"/>
  <c r="M72" i="13"/>
  <c r="O72" i="13"/>
  <c r="P72" i="13"/>
  <c r="J73" i="13"/>
  <c r="K73" i="13"/>
  <c r="M73" i="13"/>
  <c r="O73" i="13"/>
  <c r="P73" i="13"/>
  <c r="J74" i="13"/>
  <c r="K74" i="13"/>
  <c r="M74" i="13"/>
  <c r="O74" i="13"/>
  <c r="P74" i="13"/>
  <c r="J75" i="13"/>
  <c r="K75" i="13"/>
  <c r="M75" i="13"/>
  <c r="O75" i="13"/>
  <c r="P75" i="13"/>
  <c r="J76" i="13"/>
  <c r="K76" i="13"/>
  <c r="M76" i="13"/>
  <c r="O76" i="13"/>
  <c r="P76" i="13"/>
  <c r="H77" i="13"/>
  <c r="I77" i="13"/>
  <c r="J77" i="13"/>
  <c r="N77" i="13"/>
  <c r="O77" i="13"/>
  <c r="P77" i="13"/>
  <c r="J78" i="13"/>
  <c r="K78" i="13"/>
  <c r="M78" i="13"/>
  <c r="O78" i="13"/>
  <c r="P78" i="13"/>
  <c r="J79" i="13"/>
  <c r="K79" i="13"/>
  <c r="M79" i="13"/>
  <c r="O79" i="13"/>
  <c r="P79" i="13"/>
  <c r="J80" i="13"/>
  <c r="K80" i="13"/>
  <c r="M80" i="13"/>
  <c r="O80" i="13"/>
  <c r="P80" i="13"/>
  <c r="J81" i="13"/>
  <c r="K81" i="13"/>
  <c r="M81" i="13"/>
  <c r="O81" i="13"/>
  <c r="P81" i="13"/>
  <c r="J82" i="13"/>
  <c r="K82" i="13"/>
  <c r="M82" i="13"/>
  <c r="O82" i="13"/>
  <c r="P82" i="13"/>
  <c r="J83" i="13"/>
  <c r="K83" i="13"/>
  <c r="M83" i="13"/>
  <c r="O83" i="13"/>
  <c r="P83" i="13"/>
  <c r="J84" i="13"/>
  <c r="K84" i="13"/>
  <c r="M84" i="13"/>
  <c r="O84" i="13"/>
  <c r="P84" i="13"/>
  <c r="H85" i="13"/>
  <c r="I85" i="13"/>
  <c r="J85" i="13"/>
  <c r="N85" i="13"/>
  <c r="O85" i="13"/>
  <c r="P85" i="13"/>
  <c r="J86" i="13"/>
  <c r="K86" i="13"/>
  <c r="N86" i="13"/>
  <c r="O86" i="13"/>
  <c r="P86" i="13"/>
  <c r="J87" i="13"/>
  <c r="K87" i="13"/>
  <c r="N87" i="13"/>
  <c r="O87" i="13"/>
  <c r="P87" i="13"/>
  <c r="J88" i="13"/>
  <c r="K88" i="13"/>
  <c r="N88" i="13"/>
  <c r="O88" i="13"/>
  <c r="P88" i="13"/>
  <c r="J89" i="13"/>
  <c r="K89" i="13"/>
  <c r="N89" i="13"/>
  <c r="O89" i="13"/>
  <c r="P89" i="13"/>
  <c r="J90" i="13"/>
  <c r="K90" i="13"/>
  <c r="N90" i="13"/>
  <c r="O90" i="13"/>
  <c r="P90" i="13"/>
  <c r="J91" i="13"/>
  <c r="K91" i="13"/>
  <c r="N91" i="13"/>
  <c r="O91" i="13"/>
  <c r="P91" i="13"/>
  <c r="J92" i="13"/>
  <c r="K92" i="13"/>
  <c r="N92" i="13"/>
  <c r="O92" i="13"/>
  <c r="P92" i="13"/>
  <c r="H93" i="13"/>
  <c r="I93" i="13"/>
  <c r="J93" i="13"/>
  <c r="N93" i="13"/>
  <c r="O93" i="13"/>
  <c r="P93" i="13"/>
  <c r="J94" i="13"/>
  <c r="K94" i="13"/>
  <c r="N94" i="13"/>
  <c r="O94" i="13"/>
  <c r="P94" i="13"/>
  <c r="J95" i="13"/>
  <c r="K95" i="13"/>
  <c r="N95" i="13"/>
  <c r="O95" i="13"/>
  <c r="P95" i="13"/>
  <c r="J96" i="13"/>
  <c r="K96" i="13"/>
  <c r="N96" i="13"/>
  <c r="O96" i="13"/>
  <c r="P96" i="13"/>
  <c r="J97" i="13"/>
  <c r="K97" i="13"/>
  <c r="N97" i="13"/>
  <c r="O97" i="13"/>
  <c r="P97" i="13"/>
  <c r="J98" i="13"/>
  <c r="K98" i="13"/>
  <c r="N98" i="13"/>
  <c r="O98" i="13"/>
  <c r="P98" i="13"/>
  <c r="J99" i="13"/>
  <c r="K99" i="13"/>
  <c r="N99" i="13"/>
  <c r="O99" i="13"/>
  <c r="P99" i="13"/>
  <c r="J100" i="13"/>
  <c r="K100" i="13"/>
  <c r="N100" i="13"/>
  <c r="O100" i="13"/>
  <c r="P100" i="13"/>
  <c r="H101" i="13"/>
  <c r="I101" i="13"/>
  <c r="N101" i="13"/>
  <c r="O101" i="13"/>
  <c r="P101" i="13"/>
  <c r="H103" i="13"/>
  <c r="I103" i="13"/>
  <c r="N103" i="13"/>
  <c r="O103" i="13"/>
  <c r="P103" i="13"/>
  <c r="H104" i="13"/>
  <c r="I104" i="13"/>
  <c r="N104" i="13"/>
  <c r="O104" i="13"/>
  <c r="P104" i="13"/>
  <c r="H106" i="13"/>
  <c r="I106" i="13"/>
  <c r="N106" i="13"/>
  <c r="O106" i="13"/>
  <c r="P106" i="13"/>
  <c r="H107" i="13"/>
  <c r="I107" i="13"/>
  <c r="N107" i="13"/>
  <c r="O107" i="13"/>
  <c r="P107" i="13"/>
  <c r="N109" i="13"/>
  <c r="O109" i="13"/>
  <c r="P109" i="13"/>
  <c r="N4" i="8"/>
  <c r="O4" i="8"/>
  <c r="Q4" i="8"/>
  <c r="S4" i="8"/>
  <c r="T4" i="8"/>
  <c r="N5" i="8"/>
  <c r="O5" i="8"/>
  <c r="Q5" i="8"/>
  <c r="S5" i="8"/>
  <c r="T5" i="8"/>
  <c r="N6" i="8"/>
  <c r="O6" i="8"/>
  <c r="Q6" i="8"/>
  <c r="S6" i="8"/>
  <c r="T6" i="8"/>
  <c r="N7" i="8"/>
  <c r="O7" i="8"/>
  <c r="Q7" i="8"/>
  <c r="S7" i="8"/>
  <c r="T7" i="8"/>
  <c r="N8" i="8"/>
  <c r="O8" i="8"/>
  <c r="Q8" i="8"/>
  <c r="S8" i="8"/>
  <c r="T8" i="8"/>
  <c r="N9" i="8"/>
  <c r="O9" i="8"/>
  <c r="Q9" i="8"/>
  <c r="S9" i="8"/>
  <c r="T9" i="8"/>
  <c r="N10" i="8"/>
  <c r="O10" i="8"/>
  <c r="Q10" i="8"/>
  <c r="S10" i="8"/>
  <c r="T10" i="8"/>
  <c r="N11" i="8"/>
  <c r="O11" i="8"/>
  <c r="Q11" i="8"/>
  <c r="S11" i="8"/>
  <c r="T11" i="8"/>
  <c r="N12" i="8"/>
  <c r="O12" i="8"/>
  <c r="Q12" i="8"/>
  <c r="S12" i="8"/>
  <c r="T12" i="8"/>
  <c r="N13" i="8"/>
  <c r="O13" i="8"/>
  <c r="Q13" i="8"/>
  <c r="S13" i="8"/>
  <c r="T13" i="8"/>
  <c r="N14" i="8"/>
  <c r="O14" i="8"/>
  <c r="Q14" i="8"/>
  <c r="S14" i="8"/>
  <c r="T14" i="8"/>
  <c r="N15" i="8"/>
  <c r="O15" i="8"/>
  <c r="Q15" i="8"/>
  <c r="S15" i="8"/>
  <c r="T15" i="8"/>
  <c r="L16" i="8"/>
  <c r="M16" i="8"/>
  <c r="O16" i="8"/>
  <c r="R16" i="8"/>
  <c r="S16" i="8"/>
  <c r="T16" i="8"/>
  <c r="N17" i="8"/>
  <c r="O17" i="8"/>
  <c r="Q17" i="8"/>
  <c r="S17" i="8"/>
  <c r="T17" i="8"/>
  <c r="N18" i="8"/>
  <c r="O18" i="8"/>
  <c r="Q18" i="8"/>
  <c r="S18" i="8"/>
  <c r="T18" i="8"/>
  <c r="N19" i="8"/>
  <c r="O19" i="8"/>
  <c r="Q19" i="8"/>
  <c r="S19" i="8"/>
  <c r="T19" i="8"/>
  <c r="N20" i="8"/>
  <c r="O20" i="8"/>
  <c r="Q20" i="8"/>
  <c r="S20" i="8"/>
  <c r="T20" i="8"/>
  <c r="N21" i="8"/>
  <c r="O21" i="8"/>
  <c r="Q21" i="8"/>
  <c r="S21" i="8"/>
  <c r="T21" i="8"/>
  <c r="N22" i="8"/>
  <c r="O22" i="8"/>
  <c r="Q22" i="8"/>
  <c r="S22" i="8"/>
  <c r="T22" i="8"/>
  <c r="N23" i="8"/>
  <c r="O23" i="8"/>
  <c r="Q23" i="8"/>
  <c r="S23" i="8"/>
  <c r="T23" i="8"/>
  <c r="N24" i="8"/>
  <c r="O24" i="8"/>
  <c r="Q24" i="8"/>
  <c r="S24" i="8"/>
  <c r="T24" i="8"/>
  <c r="N25" i="8"/>
  <c r="O25" i="8"/>
  <c r="Q25" i="8"/>
  <c r="S25" i="8"/>
  <c r="T25" i="8"/>
  <c r="N26" i="8"/>
  <c r="O26" i="8"/>
  <c r="Q26" i="8"/>
  <c r="S26" i="8"/>
  <c r="T26" i="8"/>
  <c r="N27" i="8"/>
  <c r="O27" i="8"/>
  <c r="Q27" i="8"/>
  <c r="S27" i="8"/>
  <c r="T27" i="8"/>
  <c r="N28" i="8"/>
  <c r="O28" i="8"/>
  <c r="Q28" i="8"/>
  <c r="S28" i="8"/>
  <c r="T28" i="8"/>
  <c r="L29" i="8"/>
  <c r="M29" i="8"/>
  <c r="O29" i="8"/>
  <c r="R29" i="8"/>
  <c r="S29" i="8"/>
  <c r="T29" i="8"/>
  <c r="N30" i="8"/>
  <c r="O30" i="8"/>
  <c r="Q30" i="8"/>
  <c r="S30" i="8"/>
  <c r="T30" i="8"/>
  <c r="N31" i="8"/>
  <c r="O31" i="8"/>
  <c r="Q31" i="8"/>
  <c r="S31" i="8"/>
  <c r="T31" i="8"/>
  <c r="N32" i="8"/>
  <c r="O32" i="8"/>
  <c r="Q32" i="8"/>
  <c r="S32" i="8"/>
  <c r="T32" i="8"/>
  <c r="N33" i="8"/>
  <c r="O33" i="8"/>
  <c r="Q33" i="8"/>
  <c r="S33" i="8"/>
  <c r="T33" i="8"/>
  <c r="N34" i="8"/>
  <c r="O34" i="8"/>
  <c r="Q34" i="8"/>
  <c r="S34" i="8"/>
  <c r="T34" i="8"/>
  <c r="N35" i="8"/>
  <c r="O35" i="8"/>
  <c r="Q35" i="8"/>
  <c r="S35" i="8"/>
  <c r="T35" i="8"/>
  <c r="N36" i="8"/>
  <c r="O36" i="8"/>
  <c r="Q36" i="8"/>
  <c r="S36" i="8"/>
  <c r="T36" i="8"/>
  <c r="N37" i="8"/>
  <c r="O37" i="8"/>
  <c r="Q37" i="8"/>
  <c r="S37" i="8"/>
  <c r="T37" i="8"/>
  <c r="N38" i="8"/>
  <c r="O38" i="8"/>
  <c r="Q38" i="8"/>
  <c r="S38" i="8"/>
  <c r="T38" i="8"/>
  <c r="N39" i="8"/>
  <c r="O39" i="8"/>
  <c r="Q39" i="8"/>
  <c r="S39" i="8"/>
  <c r="T39" i="8"/>
  <c r="N40" i="8"/>
  <c r="O40" i="8"/>
  <c r="Q40" i="8"/>
  <c r="S40" i="8"/>
  <c r="T40" i="8"/>
  <c r="N41" i="8"/>
  <c r="O41" i="8"/>
  <c r="Q41" i="8"/>
  <c r="S41" i="8"/>
  <c r="T41" i="8"/>
  <c r="L42" i="8"/>
  <c r="M42" i="8"/>
  <c r="O42" i="8"/>
  <c r="R42" i="8"/>
  <c r="S42" i="8"/>
  <c r="T42" i="8"/>
  <c r="N43" i="8"/>
  <c r="O43" i="8"/>
  <c r="Q43" i="8"/>
  <c r="S43" i="8"/>
  <c r="T43" i="8"/>
  <c r="N44" i="8"/>
  <c r="O44" i="8"/>
  <c r="Q44" i="8"/>
  <c r="S44" i="8"/>
  <c r="T44" i="8"/>
  <c r="N45" i="8"/>
  <c r="O45" i="8"/>
  <c r="Q45" i="8"/>
  <c r="S45" i="8"/>
  <c r="T45" i="8"/>
  <c r="N46" i="8"/>
  <c r="O46" i="8"/>
  <c r="Q46" i="8"/>
  <c r="S46" i="8"/>
  <c r="T46" i="8"/>
  <c r="N47" i="8"/>
  <c r="O47" i="8"/>
  <c r="Q47" i="8"/>
  <c r="S47" i="8"/>
  <c r="T47" i="8"/>
  <c r="N48" i="8"/>
  <c r="O48" i="8"/>
  <c r="Q48" i="8"/>
  <c r="S48" i="8"/>
  <c r="T48" i="8"/>
  <c r="N49" i="8"/>
  <c r="O49" i="8"/>
  <c r="Q49" i="8"/>
  <c r="S49" i="8"/>
  <c r="T49" i="8"/>
  <c r="N50" i="8"/>
  <c r="O50" i="8"/>
  <c r="Q50" i="8"/>
  <c r="S50" i="8"/>
  <c r="T50" i="8"/>
  <c r="N51" i="8"/>
  <c r="O51" i="8"/>
  <c r="Q51" i="8"/>
  <c r="S51" i="8"/>
  <c r="T51" i="8"/>
  <c r="N52" i="8"/>
  <c r="O52" i="8"/>
  <c r="Q52" i="8"/>
  <c r="S52" i="8"/>
  <c r="T52" i="8"/>
  <c r="N53" i="8"/>
  <c r="O53" i="8"/>
  <c r="Q53" i="8"/>
  <c r="S53" i="8"/>
  <c r="T53" i="8"/>
  <c r="N54" i="8"/>
  <c r="O54" i="8"/>
  <c r="Q54" i="8"/>
  <c r="S54" i="8"/>
  <c r="T54" i="8"/>
  <c r="L55" i="8"/>
  <c r="M55" i="8"/>
  <c r="O55" i="8"/>
  <c r="R55" i="8"/>
  <c r="S55" i="8"/>
  <c r="T55" i="8"/>
  <c r="N56" i="8"/>
  <c r="O56" i="8"/>
  <c r="Q56" i="8"/>
  <c r="S56" i="8"/>
  <c r="T56" i="8"/>
  <c r="N57" i="8"/>
  <c r="O57" i="8"/>
  <c r="Q57" i="8"/>
  <c r="S57" i="8"/>
  <c r="T57" i="8"/>
  <c r="N58" i="8"/>
  <c r="O58" i="8"/>
  <c r="Q58" i="8"/>
  <c r="S58" i="8"/>
  <c r="T58" i="8"/>
  <c r="N59" i="8"/>
  <c r="O59" i="8"/>
  <c r="Q59" i="8"/>
  <c r="S59" i="8"/>
  <c r="T59" i="8"/>
  <c r="N60" i="8"/>
  <c r="O60" i="8"/>
  <c r="Q60" i="8"/>
  <c r="S60" i="8"/>
  <c r="T60" i="8"/>
  <c r="N61" i="8"/>
  <c r="O61" i="8"/>
  <c r="Q61" i="8"/>
  <c r="S61" i="8"/>
  <c r="T61" i="8"/>
  <c r="N62" i="8"/>
  <c r="O62" i="8"/>
  <c r="Q62" i="8"/>
  <c r="S62" i="8"/>
  <c r="T62" i="8"/>
  <c r="N63" i="8"/>
  <c r="O63" i="8"/>
  <c r="Q63" i="8"/>
  <c r="S63" i="8"/>
  <c r="T63" i="8"/>
  <c r="N64" i="8"/>
  <c r="O64" i="8"/>
  <c r="Q64" i="8"/>
  <c r="S64" i="8"/>
  <c r="T64" i="8"/>
  <c r="N65" i="8"/>
  <c r="O65" i="8"/>
  <c r="Q65" i="8"/>
  <c r="S65" i="8"/>
  <c r="T65" i="8"/>
  <c r="N66" i="8"/>
  <c r="O66" i="8"/>
  <c r="Q66" i="8"/>
  <c r="S66" i="8"/>
  <c r="T66" i="8"/>
  <c r="N67" i="8"/>
  <c r="O67" i="8"/>
  <c r="Q67" i="8"/>
  <c r="S67" i="8"/>
  <c r="T67" i="8"/>
  <c r="L68" i="8"/>
  <c r="M68" i="8"/>
  <c r="O68" i="8"/>
  <c r="R68" i="8"/>
  <c r="S68" i="8"/>
  <c r="T68" i="8"/>
  <c r="N69" i="8"/>
  <c r="O69" i="8"/>
  <c r="Q69" i="8"/>
  <c r="S69" i="8"/>
  <c r="T69" i="8"/>
  <c r="N70" i="8"/>
  <c r="O70" i="8"/>
  <c r="Q70" i="8"/>
  <c r="S70" i="8"/>
  <c r="T70" i="8"/>
  <c r="N71" i="8"/>
  <c r="O71" i="8"/>
  <c r="Q71" i="8"/>
  <c r="S71" i="8"/>
  <c r="T71" i="8"/>
  <c r="N72" i="8"/>
  <c r="O72" i="8"/>
  <c r="Q72" i="8"/>
  <c r="S72" i="8"/>
  <c r="T72" i="8"/>
  <c r="N73" i="8"/>
  <c r="O73" i="8"/>
  <c r="Q73" i="8"/>
  <c r="S73" i="8"/>
  <c r="T73" i="8"/>
  <c r="N74" i="8"/>
  <c r="O74" i="8"/>
  <c r="Q74" i="8"/>
  <c r="S74" i="8"/>
  <c r="T74" i="8"/>
  <c r="N75" i="8"/>
  <c r="O75" i="8"/>
  <c r="Q75" i="8"/>
  <c r="S75" i="8"/>
  <c r="T75" i="8"/>
  <c r="N76" i="8"/>
  <c r="O76" i="8"/>
  <c r="Q76" i="8"/>
  <c r="S76" i="8"/>
  <c r="T76" i="8"/>
  <c r="N77" i="8"/>
  <c r="O77" i="8"/>
  <c r="Q77" i="8"/>
  <c r="S77" i="8"/>
  <c r="T77" i="8"/>
  <c r="N78" i="8"/>
  <c r="O78" i="8"/>
  <c r="Q78" i="8"/>
  <c r="S78" i="8"/>
  <c r="T78" i="8"/>
  <c r="N79" i="8"/>
  <c r="O79" i="8"/>
  <c r="Q79" i="8"/>
  <c r="S79" i="8"/>
  <c r="T79" i="8"/>
  <c r="N80" i="8"/>
  <c r="O80" i="8"/>
  <c r="Q80" i="8"/>
  <c r="S80" i="8"/>
  <c r="T80" i="8"/>
  <c r="L81" i="8"/>
  <c r="M81" i="8"/>
  <c r="O81" i="8"/>
  <c r="R81" i="8"/>
  <c r="S81" i="8"/>
  <c r="T81" i="8"/>
  <c r="N82" i="8"/>
  <c r="O82" i="8"/>
  <c r="Q82" i="8"/>
  <c r="S82" i="8"/>
  <c r="T82" i="8"/>
  <c r="N83" i="8"/>
  <c r="O83" i="8"/>
  <c r="Q83" i="8"/>
  <c r="S83" i="8"/>
  <c r="T83" i="8"/>
  <c r="N84" i="8"/>
  <c r="O84" i="8"/>
  <c r="Q84" i="8"/>
  <c r="S84" i="8"/>
  <c r="T84" i="8"/>
  <c r="N85" i="8"/>
  <c r="O85" i="8"/>
  <c r="Q85" i="8"/>
  <c r="S85" i="8"/>
  <c r="T85" i="8"/>
  <c r="N86" i="8"/>
  <c r="O86" i="8"/>
  <c r="Q86" i="8"/>
  <c r="S86" i="8"/>
  <c r="T86" i="8"/>
  <c r="N87" i="8"/>
  <c r="O87" i="8"/>
  <c r="Q87" i="8"/>
  <c r="S87" i="8"/>
  <c r="T87" i="8"/>
  <c r="N88" i="8"/>
  <c r="O88" i="8"/>
  <c r="Q88" i="8"/>
  <c r="S88" i="8"/>
  <c r="T88" i="8"/>
  <c r="N89" i="8"/>
  <c r="O89" i="8"/>
  <c r="Q89" i="8"/>
  <c r="S89" i="8"/>
  <c r="T89" i="8"/>
  <c r="N90" i="8"/>
  <c r="O90" i="8"/>
  <c r="Q90" i="8"/>
  <c r="S90" i="8"/>
  <c r="T90" i="8"/>
  <c r="N91" i="8"/>
  <c r="O91" i="8"/>
  <c r="Q91" i="8"/>
  <c r="S91" i="8"/>
  <c r="T91" i="8"/>
  <c r="N92" i="8"/>
  <c r="O92" i="8"/>
  <c r="Q92" i="8"/>
  <c r="S92" i="8"/>
  <c r="T92" i="8"/>
  <c r="N93" i="8"/>
  <c r="O93" i="8"/>
  <c r="Q93" i="8"/>
  <c r="S93" i="8"/>
  <c r="T93" i="8"/>
  <c r="L94" i="8"/>
  <c r="M94" i="8"/>
  <c r="O94" i="8"/>
  <c r="R94" i="8"/>
  <c r="S94" i="8"/>
  <c r="T94" i="8"/>
  <c r="N95" i="8"/>
  <c r="O95" i="8"/>
  <c r="Q95" i="8"/>
  <c r="S95" i="8"/>
  <c r="T95" i="8"/>
  <c r="N96" i="8"/>
  <c r="O96" i="8"/>
  <c r="Q96" i="8"/>
  <c r="S96" i="8"/>
  <c r="T96" i="8"/>
  <c r="N97" i="8"/>
  <c r="O97" i="8"/>
  <c r="Q97" i="8"/>
  <c r="S97" i="8"/>
  <c r="T97" i="8"/>
  <c r="N98" i="8"/>
  <c r="O98" i="8"/>
  <c r="Q98" i="8"/>
  <c r="S98" i="8"/>
  <c r="T98" i="8"/>
  <c r="N99" i="8"/>
  <c r="O99" i="8"/>
  <c r="Q99" i="8"/>
  <c r="S99" i="8"/>
  <c r="T99" i="8"/>
  <c r="N100" i="8"/>
  <c r="O100" i="8"/>
  <c r="Q100" i="8"/>
  <c r="S100" i="8"/>
  <c r="T100" i="8"/>
  <c r="N101" i="8"/>
  <c r="O101" i="8"/>
  <c r="Q101" i="8"/>
  <c r="S101" i="8"/>
  <c r="T101" i="8"/>
  <c r="N102" i="8"/>
  <c r="O102" i="8"/>
  <c r="Q102" i="8"/>
  <c r="S102" i="8"/>
  <c r="T102" i="8"/>
  <c r="N103" i="8"/>
  <c r="O103" i="8"/>
  <c r="Q103" i="8"/>
  <c r="S103" i="8"/>
  <c r="T103" i="8"/>
  <c r="N104" i="8"/>
  <c r="O104" i="8"/>
  <c r="Q104" i="8"/>
  <c r="S104" i="8"/>
  <c r="T104" i="8"/>
  <c r="N105" i="8"/>
  <c r="O105" i="8"/>
  <c r="Q105" i="8"/>
  <c r="S105" i="8"/>
  <c r="T105" i="8"/>
  <c r="N106" i="8"/>
  <c r="O106" i="8"/>
  <c r="Q106" i="8"/>
  <c r="S106" i="8"/>
  <c r="T106" i="8"/>
  <c r="L107" i="8"/>
  <c r="M107" i="8"/>
  <c r="O107" i="8"/>
  <c r="R107" i="8"/>
  <c r="S107" i="8"/>
  <c r="T107" i="8"/>
  <c r="N108" i="8"/>
  <c r="O108" i="8"/>
  <c r="Q108" i="8"/>
  <c r="S108" i="8"/>
  <c r="T108" i="8"/>
  <c r="N109" i="8"/>
  <c r="O109" i="8"/>
  <c r="Q109" i="8"/>
  <c r="S109" i="8"/>
  <c r="T109" i="8"/>
  <c r="N110" i="8"/>
  <c r="O110" i="8"/>
  <c r="Q110" i="8"/>
  <c r="S110" i="8"/>
  <c r="T110" i="8"/>
  <c r="N111" i="8"/>
  <c r="O111" i="8"/>
  <c r="Q111" i="8"/>
  <c r="S111" i="8"/>
  <c r="T111" i="8"/>
  <c r="N112" i="8"/>
  <c r="O112" i="8"/>
  <c r="Q112" i="8"/>
  <c r="S112" i="8"/>
  <c r="T112" i="8"/>
  <c r="N113" i="8"/>
  <c r="O113" i="8"/>
  <c r="Q113" i="8"/>
  <c r="S113" i="8"/>
  <c r="T113" i="8"/>
  <c r="N114" i="8"/>
  <c r="O114" i="8"/>
  <c r="Q114" i="8"/>
  <c r="S114" i="8"/>
  <c r="T114" i="8"/>
  <c r="N115" i="8"/>
  <c r="O115" i="8"/>
  <c r="Q115" i="8"/>
  <c r="S115" i="8"/>
  <c r="T115" i="8"/>
  <c r="N116" i="8"/>
  <c r="O116" i="8"/>
  <c r="Q116" i="8"/>
  <c r="S116" i="8"/>
  <c r="T116" i="8"/>
  <c r="N117" i="8"/>
  <c r="O117" i="8"/>
  <c r="Q117" i="8"/>
  <c r="S117" i="8"/>
  <c r="T117" i="8"/>
  <c r="N118" i="8"/>
  <c r="O118" i="8"/>
  <c r="Q118" i="8"/>
  <c r="S118" i="8"/>
  <c r="T118" i="8"/>
  <c r="N119" i="8"/>
  <c r="O119" i="8"/>
  <c r="Q119" i="8"/>
  <c r="S119" i="8"/>
  <c r="T119" i="8"/>
  <c r="L120" i="8"/>
  <c r="M120" i="8"/>
  <c r="O120" i="8"/>
  <c r="R120" i="8"/>
  <c r="S120" i="8"/>
  <c r="T120" i="8"/>
  <c r="N121" i="8"/>
  <c r="O121" i="8"/>
  <c r="Q121" i="8"/>
  <c r="S121" i="8"/>
  <c r="T121" i="8"/>
  <c r="N122" i="8"/>
  <c r="O122" i="8"/>
  <c r="Q122" i="8"/>
  <c r="S122" i="8"/>
  <c r="T122" i="8"/>
  <c r="N123" i="8"/>
  <c r="O123" i="8"/>
  <c r="Q123" i="8"/>
  <c r="S123" i="8"/>
  <c r="T123" i="8"/>
  <c r="N124" i="8"/>
  <c r="O124" i="8"/>
  <c r="Q124" i="8"/>
  <c r="S124" i="8"/>
  <c r="T124" i="8"/>
  <c r="N125" i="8"/>
  <c r="O125" i="8"/>
  <c r="Q125" i="8"/>
  <c r="S125" i="8"/>
  <c r="T125" i="8"/>
  <c r="N126" i="8"/>
  <c r="O126" i="8"/>
  <c r="Q126" i="8"/>
  <c r="S126" i="8"/>
  <c r="T126" i="8"/>
  <c r="N127" i="8"/>
  <c r="O127" i="8"/>
  <c r="Q127" i="8"/>
  <c r="S127" i="8"/>
  <c r="T127" i="8"/>
  <c r="N128" i="8"/>
  <c r="O128" i="8"/>
  <c r="Q128" i="8"/>
  <c r="S128" i="8"/>
  <c r="T128" i="8"/>
  <c r="N129" i="8"/>
  <c r="O129" i="8"/>
  <c r="Q129" i="8"/>
  <c r="S129" i="8"/>
  <c r="T129" i="8"/>
  <c r="N130" i="8"/>
  <c r="O130" i="8"/>
  <c r="Q130" i="8"/>
  <c r="S130" i="8"/>
  <c r="T130" i="8"/>
  <c r="N131" i="8"/>
  <c r="O131" i="8"/>
  <c r="Q131" i="8"/>
  <c r="S131" i="8"/>
  <c r="T131" i="8"/>
  <c r="N132" i="8"/>
  <c r="O132" i="8"/>
  <c r="Q132" i="8"/>
  <c r="S132" i="8"/>
  <c r="T132" i="8"/>
  <c r="L133" i="8"/>
  <c r="M133" i="8"/>
  <c r="O133" i="8"/>
  <c r="R133" i="8"/>
  <c r="S133" i="8"/>
  <c r="T133" i="8"/>
  <c r="N134" i="8"/>
  <c r="O134" i="8"/>
  <c r="Q134" i="8"/>
  <c r="S134" i="8"/>
  <c r="T134" i="8"/>
  <c r="N135" i="8"/>
  <c r="O135" i="8"/>
  <c r="Q135" i="8"/>
  <c r="S135" i="8"/>
  <c r="T135" i="8"/>
  <c r="N136" i="8"/>
  <c r="O136" i="8"/>
  <c r="Q136" i="8"/>
  <c r="S136" i="8"/>
  <c r="T136" i="8"/>
  <c r="N137" i="8"/>
  <c r="O137" i="8"/>
  <c r="Q137" i="8"/>
  <c r="S137" i="8"/>
  <c r="T137" i="8"/>
  <c r="N138" i="8"/>
  <c r="O138" i="8"/>
  <c r="Q138" i="8"/>
  <c r="S138" i="8"/>
  <c r="T138" i="8"/>
  <c r="N139" i="8"/>
  <c r="O139" i="8"/>
  <c r="Q139" i="8"/>
  <c r="S139" i="8"/>
  <c r="T139" i="8"/>
  <c r="N140" i="8"/>
  <c r="O140" i="8"/>
  <c r="Q140" i="8"/>
  <c r="S140" i="8"/>
  <c r="T140" i="8"/>
  <c r="N141" i="8"/>
  <c r="O141" i="8"/>
  <c r="Q141" i="8"/>
  <c r="S141" i="8"/>
  <c r="T141" i="8"/>
  <c r="N142" i="8"/>
  <c r="O142" i="8"/>
  <c r="Q142" i="8"/>
  <c r="S142" i="8"/>
  <c r="T142" i="8"/>
  <c r="N143" i="8"/>
  <c r="O143" i="8"/>
  <c r="Q143" i="8"/>
  <c r="S143" i="8"/>
  <c r="T143" i="8"/>
  <c r="N144" i="8"/>
  <c r="O144" i="8"/>
  <c r="Q144" i="8"/>
  <c r="S144" i="8"/>
  <c r="T144" i="8"/>
  <c r="N145" i="8"/>
  <c r="O145" i="8"/>
  <c r="Q145" i="8"/>
  <c r="S145" i="8"/>
  <c r="T145" i="8"/>
  <c r="L146" i="8"/>
  <c r="M146" i="8"/>
  <c r="O146" i="8"/>
  <c r="R146" i="8"/>
  <c r="S146" i="8"/>
  <c r="T146" i="8"/>
  <c r="N147" i="8"/>
  <c r="O147" i="8"/>
  <c r="Q147" i="8"/>
  <c r="S147" i="8"/>
  <c r="T147" i="8"/>
  <c r="N148" i="8"/>
  <c r="O148" i="8"/>
  <c r="Q148" i="8"/>
  <c r="S148" i="8"/>
  <c r="T148" i="8"/>
  <c r="N149" i="8"/>
  <c r="O149" i="8"/>
  <c r="Q149" i="8"/>
  <c r="S149" i="8"/>
  <c r="T149" i="8"/>
  <c r="N150" i="8"/>
  <c r="O150" i="8"/>
  <c r="Q150" i="8"/>
  <c r="S150" i="8"/>
  <c r="T150" i="8"/>
  <c r="N151" i="8"/>
  <c r="O151" i="8"/>
  <c r="Q151" i="8"/>
  <c r="S151" i="8"/>
  <c r="T151" i="8"/>
  <c r="N152" i="8"/>
  <c r="O152" i="8"/>
  <c r="Q152" i="8"/>
  <c r="S152" i="8"/>
  <c r="T152" i="8"/>
  <c r="N153" i="8"/>
  <c r="O153" i="8"/>
  <c r="Q153" i="8"/>
  <c r="S153" i="8"/>
  <c r="T153" i="8"/>
  <c r="N154" i="8"/>
  <c r="O154" i="8"/>
  <c r="Q154" i="8"/>
  <c r="S154" i="8"/>
  <c r="T154" i="8"/>
  <c r="N155" i="8"/>
  <c r="O155" i="8"/>
  <c r="Q155" i="8"/>
  <c r="S155" i="8"/>
  <c r="T155" i="8"/>
  <c r="N156" i="8"/>
  <c r="O156" i="8"/>
  <c r="Q156" i="8"/>
  <c r="S156" i="8"/>
  <c r="T156" i="8"/>
  <c r="N157" i="8"/>
  <c r="O157" i="8"/>
  <c r="Q157" i="8"/>
  <c r="S157" i="8"/>
  <c r="T157" i="8"/>
  <c r="N158" i="8"/>
  <c r="O158" i="8"/>
  <c r="Q158" i="8"/>
  <c r="S158" i="8"/>
  <c r="T158" i="8"/>
  <c r="L159" i="8"/>
  <c r="M159" i="8"/>
  <c r="R159" i="8"/>
  <c r="S159" i="8"/>
  <c r="T159" i="8"/>
  <c r="L161" i="8"/>
  <c r="M161" i="8"/>
  <c r="R161" i="8"/>
  <c r="S161" i="8"/>
  <c r="T161" i="8"/>
  <c r="L162" i="8"/>
  <c r="M162" i="8"/>
  <c r="R162" i="8"/>
  <c r="S162" i="8"/>
  <c r="T162" i="8"/>
  <c r="L164" i="8"/>
  <c r="M164" i="8"/>
  <c r="R164" i="8"/>
  <c r="S164" i="8"/>
  <c r="T164" i="8"/>
  <c r="L165" i="8"/>
  <c r="M165" i="8"/>
  <c r="R165" i="8"/>
  <c r="S165" i="8"/>
  <c r="T165" i="8"/>
  <c r="R167" i="8"/>
  <c r="S167" i="8"/>
  <c r="T167" i="8"/>
  <c r="I3" i="12"/>
  <c r="I4" i="12"/>
  <c r="I6" i="12"/>
  <c r="I7" i="12"/>
  <c r="I8" i="12"/>
  <c r="I10" i="12"/>
  <c r="J4" i="17"/>
  <c r="K4" i="17"/>
  <c r="M4" i="17"/>
  <c r="O4" i="17"/>
  <c r="P4" i="17"/>
  <c r="J5" i="17"/>
  <c r="K5" i="17"/>
  <c r="M5" i="17"/>
  <c r="O5" i="17"/>
  <c r="P5" i="17"/>
  <c r="J6" i="17"/>
  <c r="K6" i="17"/>
  <c r="M6" i="17"/>
  <c r="O6" i="17"/>
  <c r="P6" i="17"/>
  <c r="J7" i="17"/>
  <c r="K7" i="17"/>
  <c r="M7" i="17"/>
  <c r="O7" i="17"/>
  <c r="P7" i="17"/>
  <c r="J8" i="17"/>
  <c r="K8" i="17"/>
  <c r="M8" i="17"/>
  <c r="O8" i="17"/>
  <c r="P8" i="17"/>
  <c r="J9" i="17"/>
  <c r="K9" i="17"/>
  <c r="M9" i="17"/>
  <c r="O9" i="17"/>
  <c r="P9" i="17"/>
  <c r="J10" i="17"/>
  <c r="K10" i="17"/>
  <c r="M10" i="17"/>
  <c r="O10" i="17"/>
  <c r="P10" i="17"/>
  <c r="J11" i="17"/>
  <c r="K11" i="17"/>
  <c r="M11" i="17"/>
  <c r="O11" i="17"/>
  <c r="P11" i="17"/>
  <c r="J12" i="17"/>
  <c r="K12" i="17"/>
  <c r="M12" i="17"/>
  <c r="O12" i="17"/>
  <c r="P12" i="17"/>
  <c r="J13" i="17"/>
  <c r="K13" i="17"/>
  <c r="M13" i="17"/>
  <c r="O13" i="17"/>
  <c r="P13" i="17"/>
  <c r="J14" i="17"/>
  <c r="K14" i="17"/>
  <c r="M14" i="17"/>
  <c r="O14" i="17"/>
  <c r="P14" i="17"/>
  <c r="J15" i="17"/>
  <c r="K15" i="17"/>
  <c r="M15" i="17"/>
  <c r="O15" i="17"/>
  <c r="P15" i="17"/>
  <c r="H16" i="17"/>
  <c r="I16" i="17"/>
  <c r="K16" i="17"/>
  <c r="N16" i="17"/>
  <c r="O16" i="17"/>
  <c r="P16" i="17"/>
  <c r="J17" i="17"/>
  <c r="K17" i="17"/>
  <c r="M17" i="17"/>
  <c r="O17" i="17"/>
  <c r="P17" i="17"/>
  <c r="J18" i="17"/>
  <c r="K18" i="17"/>
  <c r="M18" i="17"/>
  <c r="O18" i="17"/>
  <c r="P18" i="17"/>
  <c r="J19" i="17"/>
  <c r="K19" i="17"/>
  <c r="M19" i="17"/>
  <c r="O19" i="17"/>
  <c r="P19" i="17"/>
  <c r="J20" i="17"/>
  <c r="K20" i="17"/>
  <c r="M20" i="17"/>
  <c r="O20" i="17"/>
  <c r="P20" i="17"/>
  <c r="J21" i="17"/>
  <c r="K21" i="17"/>
  <c r="M21" i="17"/>
  <c r="O21" i="17"/>
  <c r="P21" i="17"/>
  <c r="J22" i="17"/>
  <c r="K22" i="17"/>
  <c r="M22" i="17"/>
  <c r="O22" i="17"/>
  <c r="P22" i="17"/>
  <c r="J23" i="17"/>
  <c r="K23" i="17"/>
  <c r="M23" i="17"/>
  <c r="O23" i="17"/>
  <c r="P23" i="17"/>
  <c r="J24" i="17"/>
  <c r="K24" i="17"/>
  <c r="M24" i="17"/>
  <c r="O24" i="17"/>
  <c r="P24" i="17"/>
  <c r="J25" i="17"/>
  <c r="K25" i="17"/>
  <c r="M25" i="17"/>
  <c r="O25" i="17"/>
  <c r="P25" i="17"/>
  <c r="J26" i="17"/>
  <c r="K26" i="17"/>
  <c r="M26" i="17"/>
  <c r="O26" i="17"/>
  <c r="P26" i="17"/>
  <c r="J27" i="17"/>
  <c r="K27" i="17"/>
  <c r="M27" i="17"/>
  <c r="O27" i="17"/>
  <c r="P27" i="17"/>
  <c r="J28" i="17"/>
  <c r="K28" i="17"/>
  <c r="M28" i="17"/>
  <c r="O28" i="17"/>
  <c r="P28" i="17"/>
  <c r="H29" i="17"/>
  <c r="I29" i="17"/>
  <c r="K29" i="17"/>
  <c r="N29" i="17"/>
  <c r="O29" i="17"/>
  <c r="P29" i="17"/>
  <c r="J30" i="17"/>
  <c r="K30" i="17"/>
  <c r="M30" i="17"/>
  <c r="O30" i="17"/>
  <c r="P30" i="17"/>
  <c r="J31" i="17"/>
  <c r="K31" i="17"/>
  <c r="M31" i="17"/>
  <c r="O31" i="17"/>
  <c r="P31" i="17"/>
  <c r="J32" i="17"/>
  <c r="K32" i="17"/>
  <c r="M32" i="17"/>
  <c r="O32" i="17"/>
  <c r="P32" i="17"/>
  <c r="J33" i="17"/>
  <c r="K33" i="17"/>
  <c r="M33" i="17"/>
  <c r="O33" i="17"/>
  <c r="P33" i="17"/>
  <c r="J34" i="17"/>
  <c r="K34" i="17"/>
  <c r="M34" i="17"/>
  <c r="O34" i="17"/>
  <c r="P34" i="17"/>
  <c r="J35" i="17"/>
  <c r="K35" i="17"/>
  <c r="M35" i="17"/>
  <c r="O35" i="17"/>
  <c r="P35" i="17"/>
  <c r="J36" i="17"/>
  <c r="K36" i="17"/>
  <c r="M36" i="17"/>
  <c r="O36" i="17"/>
  <c r="P36" i="17"/>
  <c r="J37" i="17"/>
  <c r="K37" i="17"/>
  <c r="M37" i="17"/>
  <c r="O37" i="17"/>
  <c r="P37" i="17"/>
  <c r="J38" i="17"/>
  <c r="K38" i="17"/>
  <c r="M38" i="17"/>
  <c r="O38" i="17"/>
  <c r="P38" i="17"/>
  <c r="J39" i="17"/>
  <c r="K39" i="17"/>
  <c r="M39" i="17"/>
  <c r="O39" i="17"/>
  <c r="P39" i="17"/>
  <c r="J40" i="17"/>
  <c r="K40" i="17"/>
  <c r="M40" i="17"/>
  <c r="O40" i="17"/>
  <c r="P40" i="17"/>
  <c r="J41" i="17"/>
  <c r="K41" i="17"/>
  <c r="M41" i="17"/>
  <c r="O41" i="17"/>
  <c r="P41" i="17"/>
  <c r="H42" i="17"/>
  <c r="I42" i="17"/>
  <c r="K42" i="17"/>
  <c r="N42" i="17"/>
  <c r="O42" i="17"/>
  <c r="P42" i="17"/>
  <c r="J43" i="17"/>
  <c r="K43" i="17"/>
  <c r="M43" i="17"/>
  <c r="O43" i="17"/>
  <c r="P43" i="17"/>
  <c r="J44" i="17"/>
  <c r="K44" i="17"/>
  <c r="M44" i="17"/>
  <c r="O44" i="17"/>
  <c r="P44" i="17"/>
  <c r="J45" i="17"/>
  <c r="K45" i="17"/>
  <c r="M45" i="17"/>
  <c r="O45" i="17"/>
  <c r="P45" i="17"/>
  <c r="J46" i="17"/>
  <c r="K46" i="17"/>
  <c r="M46" i="17"/>
  <c r="O46" i="17"/>
  <c r="P46" i="17"/>
  <c r="J47" i="17"/>
  <c r="K47" i="17"/>
  <c r="M47" i="17"/>
  <c r="O47" i="17"/>
  <c r="P47" i="17"/>
  <c r="J48" i="17"/>
  <c r="K48" i="17"/>
  <c r="M48" i="17"/>
  <c r="O48" i="17"/>
  <c r="P48" i="17"/>
  <c r="J49" i="17"/>
  <c r="K49" i="17"/>
  <c r="M49" i="17"/>
  <c r="O49" i="17"/>
  <c r="P49" i="17"/>
  <c r="J50" i="17"/>
  <c r="K50" i="17"/>
  <c r="M50" i="17"/>
  <c r="O50" i="17"/>
  <c r="P50" i="17"/>
  <c r="J51" i="17"/>
  <c r="K51" i="17"/>
  <c r="M51" i="17"/>
  <c r="O51" i="17"/>
  <c r="P51" i="17"/>
  <c r="J52" i="17"/>
  <c r="K52" i="17"/>
  <c r="M52" i="17"/>
  <c r="O52" i="17"/>
  <c r="P52" i="17"/>
  <c r="J53" i="17"/>
  <c r="K53" i="17"/>
  <c r="M53" i="17"/>
  <c r="O53" i="17"/>
  <c r="P53" i="17"/>
  <c r="J54" i="17"/>
  <c r="K54" i="17"/>
  <c r="M54" i="17"/>
  <c r="O54" i="17"/>
  <c r="P54" i="17"/>
  <c r="H55" i="17"/>
  <c r="I55" i="17"/>
  <c r="K55" i="17"/>
  <c r="N55" i="17"/>
  <c r="O55" i="17"/>
  <c r="P55" i="17"/>
  <c r="K56" i="17"/>
  <c r="K57" i="17"/>
  <c r="J58" i="17"/>
  <c r="K58" i="17"/>
  <c r="M58" i="17"/>
  <c r="O58" i="17"/>
  <c r="P58" i="17"/>
  <c r="J59" i="17"/>
  <c r="K59" i="17"/>
  <c r="M59" i="17"/>
  <c r="O59" i="17"/>
  <c r="P59" i="17"/>
  <c r="J60" i="17"/>
  <c r="K60" i="17"/>
  <c r="M60" i="17"/>
  <c r="O60" i="17"/>
  <c r="P60" i="17"/>
  <c r="J61" i="17"/>
  <c r="K61" i="17"/>
  <c r="M61" i="17"/>
  <c r="O61" i="17"/>
  <c r="P61" i="17"/>
  <c r="J62" i="17"/>
  <c r="K62" i="17"/>
  <c r="M62" i="17"/>
  <c r="O62" i="17"/>
  <c r="P62" i="17"/>
  <c r="J63" i="17"/>
  <c r="K63" i="17"/>
  <c r="M63" i="17"/>
  <c r="O63" i="17"/>
  <c r="P63" i="17"/>
  <c r="J64" i="17"/>
  <c r="K64" i="17"/>
  <c r="M64" i="17"/>
  <c r="O64" i="17"/>
  <c r="P64" i="17"/>
  <c r="J65" i="17"/>
  <c r="K65" i="17"/>
  <c r="M65" i="17"/>
  <c r="O65" i="17"/>
  <c r="P65" i="17"/>
  <c r="J66" i="17"/>
  <c r="K66" i="17"/>
  <c r="M66" i="17"/>
  <c r="O66" i="17"/>
  <c r="P66" i="17"/>
  <c r="J67" i="17"/>
  <c r="K67" i="17"/>
  <c r="M67" i="17"/>
  <c r="O67" i="17"/>
  <c r="P67" i="17"/>
  <c r="J68" i="17"/>
  <c r="K68" i="17"/>
  <c r="M68" i="17"/>
  <c r="O68" i="17"/>
  <c r="P68" i="17"/>
  <c r="J69" i="17"/>
  <c r="K69" i="17"/>
  <c r="M69" i="17"/>
  <c r="O69" i="17"/>
  <c r="P69" i="17"/>
  <c r="H70" i="17"/>
  <c r="I70" i="17"/>
  <c r="K70" i="17"/>
  <c r="N70" i="17"/>
  <c r="O70" i="17"/>
  <c r="P70" i="17"/>
  <c r="J71" i="17"/>
  <c r="K71" i="17"/>
  <c r="M71" i="17"/>
  <c r="O71" i="17"/>
  <c r="P71" i="17"/>
  <c r="J72" i="17"/>
  <c r="K72" i="17"/>
  <c r="M72" i="17"/>
  <c r="O72" i="17"/>
  <c r="P72" i="17"/>
  <c r="J73" i="17"/>
  <c r="K73" i="17"/>
  <c r="M73" i="17"/>
  <c r="O73" i="17"/>
  <c r="P73" i="17"/>
  <c r="J74" i="17"/>
  <c r="K74" i="17"/>
  <c r="M74" i="17"/>
  <c r="O74" i="17"/>
  <c r="P74" i="17"/>
  <c r="J75" i="17"/>
  <c r="K75" i="17"/>
  <c r="M75" i="17"/>
  <c r="O75" i="17"/>
  <c r="P75" i="17"/>
  <c r="J76" i="17"/>
  <c r="K76" i="17"/>
  <c r="M76" i="17"/>
  <c r="O76" i="17"/>
  <c r="P76" i="17"/>
  <c r="J77" i="17"/>
  <c r="K77" i="17"/>
  <c r="M77" i="17"/>
  <c r="O77" i="17"/>
  <c r="P77" i="17"/>
  <c r="J78" i="17"/>
  <c r="K78" i="17"/>
  <c r="M78" i="17"/>
  <c r="O78" i="17"/>
  <c r="P78" i="17"/>
  <c r="J79" i="17"/>
  <c r="K79" i="17"/>
  <c r="M79" i="17"/>
  <c r="O79" i="17"/>
  <c r="P79" i="17"/>
  <c r="J80" i="17"/>
  <c r="K80" i="17"/>
  <c r="M80" i="17"/>
  <c r="O80" i="17"/>
  <c r="P80" i="17"/>
  <c r="J81" i="17"/>
  <c r="K81" i="17"/>
  <c r="M81" i="17"/>
  <c r="O81" i="17"/>
  <c r="P81" i="17"/>
  <c r="J82" i="17"/>
  <c r="K82" i="17"/>
  <c r="M82" i="17"/>
  <c r="O82" i="17"/>
  <c r="P82" i="17"/>
  <c r="H83" i="17"/>
  <c r="I83" i="17"/>
  <c r="K83" i="17"/>
  <c r="N83" i="17"/>
  <c r="O83" i="17"/>
  <c r="P83" i="17"/>
  <c r="J84" i="17"/>
  <c r="K84" i="17"/>
  <c r="M84" i="17"/>
  <c r="O84" i="17"/>
  <c r="P84" i="17"/>
  <c r="J85" i="17"/>
  <c r="K85" i="17"/>
  <c r="M85" i="17"/>
  <c r="O85" i="17"/>
  <c r="P85" i="17"/>
  <c r="J86" i="17"/>
  <c r="K86" i="17"/>
  <c r="M86" i="17"/>
  <c r="O86" i="17"/>
  <c r="P86" i="17"/>
  <c r="J87" i="17"/>
  <c r="K87" i="17"/>
  <c r="M87" i="17"/>
  <c r="O87" i="17"/>
  <c r="P87" i="17"/>
  <c r="J88" i="17"/>
  <c r="K88" i="17"/>
  <c r="M88" i="17"/>
  <c r="O88" i="17"/>
  <c r="P88" i="17"/>
  <c r="J89" i="17"/>
  <c r="K89" i="17"/>
  <c r="M89" i="17"/>
  <c r="O89" i="17"/>
  <c r="P89" i="17"/>
  <c r="J90" i="17"/>
  <c r="K90" i="17"/>
  <c r="M90" i="17"/>
  <c r="O90" i="17"/>
  <c r="P90" i="17"/>
  <c r="J91" i="17"/>
  <c r="K91" i="17"/>
  <c r="M91" i="17"/>
  <c r="O91" i="17"/>
  <c r="P91" i="17"/>
  <c r="J92" i="17"/>
  <c r="K92" i="17"/>
  <c r="M92" i="17"/>
  <c r="O92" i="17"/>
  <c r="P92" i="17"/>
  <c r="J93" i="17"/>
  <c r="K93" i="17"/>
  <c r="M93" i="17"/>
  <c r="O93" i="17"/>
  <c r="P93" i="17"/>
  <c r="J94" i="17"/>
  <c r="K94" i="17"/>
  <c r="M94" i="17"/>
  <c r="O94" i="17"/>
  <c r="P94" i="17"/>
  <c r="J95" i="17"/>
  <c r="K95" i="17"/>
  <c r="M95" i="17"/>
  <c r="O95" i="17"/>
  <c r="P95" i="17"/>
  <c r="H96" i="17"/>
  <c r="I96" i="17"/>
  <c r="K96" i="17"/>
  <c r="N96" i="17"/>
  <c r="O96" i="17"/>
  <c r="P96" i="17"/>
  <c r="J97" i="17"/>
  <c r="K97" i="17"/>
  <c r="M97" i="17"/>
  <c r="O97" i="17"/>
  <c r="P97" i="17"/>
  <c r="J98" i="17"/>
  <c r="K98" i="17"/>
  <c r="M98" i="17"/>
  <c r="O98" i="17"/>
  <c r="P98" i="17"/>
  <c r="J99" i="17"/>
  <c r="K99" i="17"/>
  <c r="M99" i="17"/>
  <c r="O99" i="17"/>
  <c r="P99" i="17"/>
  <c r="J100" i="17"/>
  <c r="K100" i="17"/>
  <c r="M100" i="17"/>
  <c r="O100" i="17"/>
  <c r="P100" i="17"/>
  <c r="J101" i="17"/>
  <c r="K101" i="17"/>
  <c r="M101" i="17"/>
  <c r="O101" i="17"/>
  <c r="P101" i="17"/>
  <c r="J102" i="17"/>
  <c r="K102" i="17"/>
  <c r="M102" i="17"/>
  <c r="O102" i="17"/>
  <c r="P102" i="17"/>
  <c r="J103" i="17"/>
  <c r="K103" i="17"/>
  <c r="M103" i="17"/>
  <c r="O103" i="17"/>
  <c r="P103" i="17"/>
  <c r="J104" i="17"/>
  <c r="K104" i="17"/>
  <c r="M104" i="17"/>
  <c r="O104" i="17"/>
  <c r="P104" i="17"/>
  <c r="J105" i="17"/>
  <c r="K105" i="17"/>
  <c r="M105" i="17"/>
  <c r="O105" i="17"/>
  <c r="P105" i="17"/>
  <c r="J106" i="17"/>
  <c r="K106" i="17"/>
  <c r="M106" i="17"/>
  <c r="O106" i="17"/>
  <c r="P106" i="17"/>
  <c r="J107" i="17"/>
  <c r="K107" i="17"/>
  <c r="M107" i="17"/>
  <c r="O107" i="17"/>
  <c r="P107" i="17"/>
  <c r="J108" i="17"/>
  <c r="K108" i="17"/>
  <c r="M108" i="17"/>
  <c r="O108" i="17"/>
  <c r="P108" i="17"/>
  <c r="H109" i="17"/>
  <c r="I109" i="17"/>
  <c r="N109" i="17"/>
  <c r="O109" i="17"/>
  <c r="P109" i="17"/>
  <c r="H111" i="17"/>
  <c r="I111" i="17"/>
  <c r="N111" i="17"/>
  <c r="O111" i="17"/>
  <c r="P111" i="17"/>
  <c r="H112" i="17"/>
  <c r="I112" i="17"/>
  <c r="N112" i="17"/>
  <c r="O112" i="17"/>
  <c r="P112" i="17"/>
  <c r="H114" i="17"/>
  <c r="I114" i="17"/>
  <c r="N114" i="17"/>
  <c r="O114" i="17"/>
  <c r="P114" i="17"/>
  <c r="H115" i="17"/>
  <c r="I115" i="17"/>
  <c r="N115" i="17"/>
  <c r="O115" i="17"/>
  <c r="P115" i="17"/>
  <c r="N117" i="17"/>
  <c r="O117" i="17"/>
  <c r="P117" i="17"/>
  <c r="C2" i="21"/>
  <c r="D2" i="21"/>
  <c r="E2" i="21"/>
  <c r="C3" i="21"/>
  <c r="D3" i="21"/>
  <c r="E3" i="21"/>
  <c r="C4" i="21"/>
  <c r="D4" i="21"/>
  <c r="E4" i="21"/>
  <c r="C5" i="21"/>
  <c r="D5" i="21"/>
  <c r="E5" i="21"/>
  <c r="C6" i="21"/>
  <c r="D6" i="21"/>
  <c r="E6" i="21"/>
  <c r="C7" i="21"/>
  <c r="D7" i="21"/>
  <c r="E7" i="21"/>
  <c r="C8" i="21"/>
  <c r="D8" i="21"/>
  <c r="E8" i="21"/>
  <c r="C9" i="21"/>
  <c r="D9" i="21"/>
  <c r="E9" i="21"/>
  <c r="C10" i="21"/>
  <c r="D10" i="21"/>
  <c r="E10" i="21"/>
  <c r="C11" i="21"/>
  <c r="D11" i="21"/>
  <c r="E11" i="21"/>
  <c r="C12" i="21"/>
  <c r="D12" i="21"/>
  <c r="E12" i="21"/>
  <c r="C13" i="21"/>
  <c r="D13" i="21"/>
  <c r="E13" i="21"/>
  <c r="C14" i="21"/>
  <c r="D14" i="21"/>
  <c r="E14" i="21"/>
  <c r="C15" i="21"/>
  <c r="D15" i="21"/>
  <c r="E15" i="21"/>
  <c r="C16" i="21"/>
  <c r="D16" i="21"/>
  <c r="E16" i="21"/>
  <c r="C17" i="21"/>
  <c r="D17" i="21"/>
  <c r="E17" i="21"/>
  <c r="C18" i="21"/>
  <c r="D18" i="21"/>
  <c r="E18" i="21"/>
  <c r="C19" i="21"/>
  <c r="D19" i="21"/>
  <c r="E19" i="21"/>
  <c r="C20" i="21"/>
  <c r="D20" i="21"/>
  <c r="E20" i="21"/>
  <c r="C21" i="21"/>
  <c r="D21" i="21"/>
  <c r="E21" i="21"/>
  <c r="C22" i="21"/>
  <c r="D22" i="21"/>
  <c r="E22" i="21"/>
  <c r="C23" i="21"/>
  <c r="D23" i="21"/>
  <c r="E23" i="21"/>
  <c r="C24" i="21"/>
  <c r="D24" i="21"/>
  <c r="E24" i="21"/>
  <c r="C25" i="21"/>
  <c r="D25" i="21"/>
  <c r="E25" i="21"/>
  <c r="C26" i="21"/>
  <c r="D26" i="21"/>
  <c r="E26" i="21"/>
  <c r="J2" i="20"/>
  <c r="J3" i="20"/>
  <c r="G4" i="20"/>
  <c r="H4" i="20"/>
  <c r="J5" i="20"/>
  <c r="G7" i="20"/>
  <c r="H7" i="20"/>
  <c r="M11" i="20"/>
  <c r="P11" i="20"/>
  <c r="J14" i="20"/>
  <c r="J15" i="20"/>
  <c r="H16" i="20"/>
  <c r="J17" i="20"/>
  <c r="H19" i="20"/>
  <c r="B22" i="20"/>
  <c r="B23" i="20"/>
  <c r="B25" i="20"/>
  <c r="B26" i="20"/>
  <c r="B28" i="20"/>
  <c r="B30" i="20"/>
  <c r="J4" i="14"/>
  <c r="K4" i="14"/>
  <c r="M4" i="14"/>
  <c r="O4" i="14"/>
  <c r="P4" i="14"/>
  <c r="J5" i="14"/>
  <c r="K5" i="14"/>
  <c r="M5" i="14"/>
  <c r="O5" i="14"/>
  <c r="P5" i="14"/>
  <c r="H6" i="14"/>
  <c r="I6" i="14"/>
  <c r="K6" i="14"/>
  <c r="N6" i="14"/>
  <c r="O6" i="14"/>
  <c r="K7" i="14"/>
  <c r="J8" i="14"/>
  <c r="K8" i="14"/>
  <c r="M8" i="14"/>
  <c r="O8" i="14"/>
  <c r="P8" i="14"/>
  <c r="J9" i="14"/>
  <c r="K9" i="14"/>
  <c r="M9" i="14"/>
  <c r="O9" i="14"/>
  <c r="P9" i="14"/>
  <c r="H10" i="14"/>
  <c r="I10" i="14"/>
  <c r="K10" i="14"/>
  <c r="N10" i="14"/>
  <c r="O10" i="14"/>
  <c r="K11" i="14"/>
  <c r="J12" i="14"/>
  <c r="K12" i="14"/>
  <c r="M12" i="14"/>
  <c r="O12" i="14"/>
  <c r="P12" i="14"/>
  <c r="J13" i="14"/>
  <c r="K13" i="14"/>
  <c r="M13" i="14"/>
  <c r="O13" i="14"/>
  <c r="P13" i="14"/>
  <c r="H14" i="14"/>
  <c r="I14" i="14"/>
  <c r="K14" i="14"/>
  <c r="N14" i="14"/>
  <c r="O14" i="14"/>
  <c r="J15" i="14"/>
  <c r="K15" i="14"/>
  <c r="M15" i="14"/>
  <c r="O15" i="14"/>
  <c r="P15" i="14"/>
  <c r="J16" i="14"/>
  <c r="K16" i="14"/>
  <c r="M16" i="14"/>
  <c r="O16" i="14"/>
  <c r="P16" i="14"/>
  <c r="H17" i="14"/>
  <c r="I17" i="14"/>
  <c r="K17" i="14"/>
  <c r="N17" i="14"/>
  <c r="O17" i="14"/>
  <c r="K18" i="14"/>
  <c r="J19" i="14"/>
  <c r="K19" i="14"/>
  <c r="M19" i="14"/>
  <c r="O19" i="14"/>
  <c r="P19" i="14"/>
  <c r="J20" i="14"/>
  <c r="K20" i="14"/>
  <c r="M20" i="14"/>
  <c r="O20" i="14"/>
  <c r="P20" i="14"/>
  <c r="H21" i="14"/>
  <c r="I21" i="14"/>
  <c r="K21" i="14"/>
  <c r="N21" i="14"/>
  <c r="O21" i="14"/>
  <c r="J22" i="14"/>
  <c r="K22" i="14"/>
  <c r="M22" i="14"/>
  <c r="O22" i="14"/>
  <c r="P22" i="14"/>
  <c r="J23" i="14"/>
  <c r="K23" i="14"/>
  <c r="M23" i="14"/>
  <c r="O23" i="14"/>
  <c r="P23" i="14"/>
  <c r="H24" i="14"/>
  <c r="I24" i="14"/>
  <c r="K24" i="14"/>
  <c r="N24" i="14"/>
  <c r="O24" i="14"/>
  <c r="K25" i="14"/>
  <c r="J26" i="14"/>
  <c r="K26" i="14"/>
  <c r="M26" i="14"/>
  <c r="O26" i="14"/>
  <c r="P26" i="14"/>
  <c r="J27" i="14"/>
  <c r="K27" i="14"/>
  <c r="M27" i="14"/>
  <c r="O27" i="14"/>
  <c r="P27" i="14"/>
  <c r="H28" i="14"/>
  <c r="I28" i="14"/>
  <c r="K28" i="14"/>
  <c r="N28" i="14"/>
  <c r="O28" i="14"/>
  <c r="K29" i="14"/>
  <c r="J30" i="14"/>
  <c r="K30" i="14"/>
  <c r="M30" i="14"/>
  <c r="O30" i="14"/>
  <c r="P30" i="14"/>
  <c r="J31" i="14"/>
  <c r="K31" i="14"/>
  <c r="M31" i="14"/>
  <c r="O31" i="14"/>
  <c r="P31" i="14"/>
  <c r="H32" i="14"/>
  <c r="I32" i="14"/>
  <c r="K32" i="14"/>
  <c r="N32" i="14"/>
  <c r="O32" i="14"/>
  <c r="J33" i="14"/>
  <c r="K33" i="14"/>
  <c r="M33" i="14"/>
  <c r="O33" i="14"/>
  <c r="P33" i="14"/>
  <c r="J34" i="14"/>
  <c r="K34" i="14"/>
  <c r="M34" i="14"/>
  <c r="O34" i="14"/>
  <c r="P34" i="14"/>
  <c r="H35" i="14"/>
  <c r="I35" i="14"/>
  <c r="N35" i="14"/>
  <c r="O35" i="14"/>
  <c r="H37" i="14"/>
  <c r="I37" i="14"/>
  <c r="N37" i="14"/>
  <c r="O37" i="14"/>
  <c r="P37" i="14"/>
  <c r="H38" i="14"/>
  <c r="I38" i="14"/>
  <c r="N38" i="14"/>
  <c r="O38" i="14"/>
  <c r="P38" i="14"/>
  <c r="H40" i="14"/>
  <c r="I40" i="14"/>
  <c r="N40" i="14"/>
  <c r="O40" i="14"/>
  <c r="P40" i="14"/>
  <c r="H41" i="14"/>
  <c r="I41" i="14"/>
  <c r="N41" i="14"/>
  <c r="O41" i="14"/>
  <c r="P41" i="14"/>
  <c r="N43" i="14"/>
  <c r="O43" i="14"/>
  <c r="P43" i="14"/>
  <c r="J5" i="16"/>
  <c r="K5" i="16"/>
  <c r="N5" i="16"/>
  <c r="O5" i="16"/>
  <c r="P5" i="16"/>
  <c r="K6" i="16"/>
  <c r="P6" i="16"/>
  <c r="J7" i="16"/>
  <c r="K7" i="16"/>
  <c r="N7" i="16"/>
  <c r="O7" i="16"/>
  <c r="P7" i="16"/>
  <c r="K8" i="16"/>
  <c r="P8" i="16"/>
  <c r="J9" i="16"/>
  <c r="K9" i="16"/>
  <c r="N9" i="16"/>
  <c r="O9" i="16"/>
  <c r="P9" i="16"/>
  <c r="K10" i="16"/>
  <c r="P10" i="16"/>
  <c r="J11" i="16"/>
  <c r="K11" i="16"/>
  <c r="N11" i="16"/>
  <c r="O11" i="16"/>
  <c r="P11" i="16"/>
  <c r="K12" i="16"/>
  <c r="P12" i="16"/>
  <c r="J13" i="16"/>
  <c r="K13" i="16"/>
  <c r="N13" i="16"/>
  <c r="O13" i="16"/>
  <c r="P13" i="16"/>
  <c r="K14" i="16"/>
  <c r="P14" i="16"/>
  <c r="J15" i="16"/>
  <c r="K15" i="16"/>
  <c r="N15" i="16"/>
  <c r="O15" i="16"/>
  <c r="P15" i="16"/>
  <c r="K16" i="16"/>
  <c r="P16" i="16"/>
  <c r="J17" i="16"/>
  <c r="K17" i="16"/>
  <c r="N17" i="16"/>
  <c r="O17" i="16"/>
  <c r="P17" i="16"/>
  <c r="H18" i="16"/>
  <c r="I18" i="16"/>
  <c r="K18" i="16"/>
  <c r="N18" i="16"/>
  <c r="O18" i="16"/>
  <c r="P18" i="16"/>
  <c r="K19" i="16"/>
  <c r="O19" i="16"/>
  <c r="P19" i="16"/>
  <c r="J20" i="16"/>
  <c r="K20" i="16"/>
  <c r="N20" i="16"/>
  <c r="O20" i="16"/>
  <c r="P20" i="16"/>
  <c r="K21" i="16"/>
  <c r="O21" i="16"/>
  <c r="P21" i="16"/>
  <c r="J22" i="16"/>
  <c r="K22" i="16"/>
  <c r="N22" i="16"/>
  <c r="O22" i="16"/>
  <c r="P22" i="16"/>
  <c r="K23" i="16"/>
  <c r="O23" i="16"/>
  <c r="P23" i="16"/>
  <c r="J24" i="16"/>
  <c r="K24" i="16"/>
  <c r="N24" i="16"/>
  <c r="O24" i="16"/>
  <c r="P24" i="16"/>
  <c r="K25" i="16"/>
  <c r="O25" i="16"/>
  <c r="P25" i="16"/>
  <c r="J26" i="16"/>
  <c r="K26" i="16"/>
  <c r="N26" i="16"/>
  <c r="O26" i="16"/>
  <c r="P26" i="16"/>
  <c r="K27" i="16"/>
  <c r="O27" i="16"/>
  <c r="P27" i="16"/>
  <c r="J28" i="16"/>
  <c r="K28" i="16"/>
  <c r="N28" i="16"/>
  <c r="O28" i="16"/>
  <c r="P28" i="16"/>
  <c r="K29" i="16"/>
  <c r="O29" i="16"/>
  <c r="P29" i="16"/>
  <c r="J30" i="16"/>
  <c r="K30" i="16"/>
  <c r="N30" i="16"/>
  <c r="O30" i="16"/>
  <c r="P30" i="16"/>
  <c r="K31" i="16"/>
  <c r="O31" i="16"/>
  <c r="P31" i="16"/>
  <c r="J32" i="16"/>
  <c r="K32" i="16"/>
  <c r="N32" i="16"/>
  <c r="O32" i="16"/>
  <c r="P32" i="16"/>
  <c r="H33" i="16"/>
  <c r="I33" i="16"/>
  <c r="K33" i="16"/>
  <c r="N33" i="16"/>
  <c r="O33" i="16"/>
  <c r="P33" i="16"/>
  <c r="J34" i="16"/>
  <c r="K34" i="16"/>
  <c r="M34" i="16"/>
  <c r="O34" i="16"/>
  <c r="P34" i="16"/>
  <c r="J35" i="16"/>
  <c r="K35" i="16"/>
  <c r="M35" i="16"/>
  <c r="O35" i="16"/>
  <c r="P35" i="16"/>
  <c r="J36" i="16"/>
  <c r="K36" i="16"/>
  <c r="M36" i="16"/>
  <c r="O36" i="16"/>
  <c r="P36" i="16"/>
  <c r="J37" i="16"/>
  <c r="K37" i="16"/>
  <c r="M37" i="16"/>
  <c r="O37" i="16"/>
  <c r="P37" i="16"/>
  <c r="J38" i="16"/>
  <c r="K38" i="16"/>
  <c r="M38" i="16"/>
  <c r="O38" i="16"/>
  <c r="P38" i="16"/>
  <c r="J39" i="16"/>
  <c r="K39" i="16"/>
  <c r="M39" i="16"/>
  <c r="O39" i="16"/>
  <c r="P39" i="16"/>
  <c r="J40" i="16"/>
  <c r="K40" i="16"/>
  <c r="M40" i="16"/>
  <c r="O40" i="16"/>
  <c r="P40" i="16"/>
  <c r="H41" i="16"/>
  <c r="I41" i="16"/>
  <c r="K41" i="16"/>
  <c r="N41" i="16"/>
  <c r="O41" i="16"/>
  <c r="P41" i="16"/>
  <c r="J42" i="16"/>
  <c r="K42" i="16"/>
  <c r="M42" i="16"/>
  <c r="O42" i="16"/>
  <c r="P42" i="16"/>
  <c r="J43" i="16"/>
  <c r="K43" i="16"/>
  <c r="M43" i="16"/>
  <c r="O43" i="16"/>
  <c r="P43" i="16"/>
  <c r="J44" i="16"/>
  <c r="K44" i="16"/>
  <c r="M44" i="16"/>
  <c r="O44" i="16"/>
  <c r="P44" i="16"/>
  <c r="J45" i="16"/>
  <c r="K45" i="16"/>
  <c r="M45" i="16"/>
  <c r="O45" i="16"/>
  <c r="P45" i="16"/>
  <c r="J46" i="16"/>
  <c r="K46" i="16"/>
  <c r="M46" i="16"/>
  <c r="O46" i="16"/>
  <c r="P46" i="16"/>
  <c r="J47" i="16"/>
  <c r="K47" i="16"/>
  <c r="M47" i="16"/>
  <c r="O47" i="16"/>
  <c r="P47" i="16"/>
  <c r="J48" i="16"/>
  <c r="K48" i="16"/>
  <c r="M48" i="16"/>
  <c r="O48" i="16"/>
  <c r="P48" i="16"/>
  <c r="H49" i="16"/>
  <c r="I49" i="16"/>
  <c r="K49" i="16"/>
  <c r="N49" i="16"/>
  <c r="O49" i="16"/>
  <c r="P49" i="16"/>
  <c r="K50" i="16"/>
  <c r="P50" i="16"/>
  <c r="K51" i="16"/>
  <c r="O51" i="16"/>
  <c r="P51" i="16"/>
  <c r="J52" i="16"/>
  <c r="K52" i="16"/>
  <c r="N52" i="16"/>
  <c r="O52" i="16"/>
  <c r="P52" i="16"/>
  <c r="K53" i="16"/>
  <c r="O53" i="16"/>
  <c r="P53" i="16"/>
  <c r="J54" i="16"/>
  <c r="K54" i="16"/>
  <c r="N54" i="16"/>
  <c r="O54" i="16"/>
  <c r="P54" i="16"/>
  <c r="K55" i="16"/>
  <c r="O55" i="16"/>
  <c r="P55" i="16"/>
  <c r="J56" i="16"/>
  <c r="K56" i="16"/>
  <c r="N56" i="16"/>
  <c r="O56" i="16"/>
  <c r="P56" i="16"/>
  <c r="K57" i="16"/>
  <c r="O57" i="16"/>
  <c r="P57" i="16"/>
  <c r="J58" i="16"/>
  <c r="K58" i="16"/>
  <c r="N58" i="16"/>
  <c r="O58" i="16"/>
  <c r="P58" i="16"/>
  <c r="K59" i="16"/>
  <c r="O59" i="16"/>
  <c r="P59" i="16"/>
  <c r="J60" i="16"/>
  <c r="K60" i="16"/>
  <c r="N60" i="16"/>
  <c r="O60" i="16"/>
  <c r="P60" i="16"/>
  <c r="K61" i="16"/>
  <c r="O61" i="16"/>
  <c r="P61" i="16"/>
  <c r="J62" i="16"/>
  <c r="K62" i="16"/>
  <c r="N62" i="16"/>
  <c r="O62" i="16"/>
  <c r="P62" i="16"/>
  <c r="K63" i="16"/>
  <c r="O63" i="16"/>
  <c r="P63" i="16"/>
  <c r="J64" i="16"/>
  <c r="K64" i="16"/>
  <c r="N64" i="16"/>
  <c r="O64" i="16"/>
  <c r="P64" i="16"/>
  <c r="H65" i="16"/>
  <c r="I65" i="16"/>
  <c r="K65" i="16"/>
  <c r="N65" i="16"/>
  <c r="O65" i="16"/>
  <c r="P65" i="16"/>
  <c r="K66" i="16"/>
  <c r="O66" i="16"/>
  <c r="P66" i="16"/>
  <c r="J67" i="16"/>
  <c r="K67" i="16"/>
  <c r="N67" i="16"/>
  <c r="O67" i="16"/>
  <c r="P67" i="16"/>
  <c r="K68" i="16"/>
  <c r="O68" i="16"/>
  <c r="P68" i="16"/>
  <c r="J69" i="16"/>
  <c r="K69" i="16"/>
  <c r="N69" i="16"/>
  <c r="O69" i="16"/>
  <c r="P69" i="16"/>
  <c r="K70" i="16"/>
  <c r="O70" i="16"/>
  <c r="P70" i="16"/>
  <c r="J71" i="16"/>
  <c r="K71" i="16"/>
  <c r="N71" i="16"/>
  <c r="O71" i="16"/>
  <c r="P71" i="16"/>
  <c r="K72" i="16"/>
  <c r="O72" i="16"/>
  <c r="P72" i="16"/>
  <c r="J73" i="16"/>
  <c r="K73" i="16"/>
  <c r="N73" i="16"/>
  <c r="O73" i="16"/>
  <c r="P73" i="16"/>
  <c r="K74" i="16"/>
  <c r="O74" i="16"/>
  <c r="P74" i="16"/>
  <c r="J75" i="16"/>
  <c r="K75" i="16"/>
  <c r="N75" i="16"/>
  <c r="O75" i="16"/>
  <c r="P75" i="16"/>
  <c r="K76" i="16"/>
  <c r="O76" i="16"/>
  <c r="P76" i="16"/>
  <c r="J77" i="16"/>
  <c r="K77" i="16"/>
  <c r="N77" i="16"/>
  <c r="O77" i="16"/>
  <c r="P77" i="16"/>
  <c r="K78" i="16"/>
  <c r="O78" i="16"/>
  <c r="P78" i="16"/>
  <c r="J79" i="16"/>
  <c r="K79" i="16"/>
  <c r="N79" i="16"/>
  <c r="O79" i="16"/>
  <c r="P79" i="16"/>
  <c r="H80" i="16"/>
  <c r="I80" i="16"/>
  <c r="K80" i="16"/>
  <c r="N80" i="16"/>
  <c r="O80" i="16"/>
  <c r="P80" i="16"/>
  <c r="J81" i="16"/>
  <c r="K81" i="16"/>
  <c r="M81" i="16"/>
  <c r="O81" i="16"/>
  <c r="P81" i="16"/>
  <c r="J82" i="16"/>
  <c r="K82" i="16"/>
  <c r="M82" i="16"/>
  <c r="O82" i="16"/>
  <c r="P82" i="16"/>
  <c r="J83" i="16"/>
  <c r="K83" i="16"/>
  <c r="M83" i="16"/>
  <c r="O83" i="16"/>
  <c r="P83" i="16"/>
  <c r="J84" i="16"/>
  <c r="K84" i="16"/>
  <c r="M84" i="16"/>
  <c r="O84" i="16"/>
  <c r="P84" i="16"/>
  <c r="J85" i="16"/>
  <c r="K85" i="16"/>
  <c r="M85" i="16"/>
  <c r="O85" i="16"/>
  <c r="P85" i="16"/>
  <c r="J86" i="16"/>
  <c r="K86" i="16"/>
  <c r="M86" i="16"/>
  <c r="O86" i="16"/>
  <c r="P86" i="16"/>
  <c r="J87" i="16"/>
  <c r="K87" i="16"/>
  <c r="M87" i="16"/>
  <c r="O87" i="16"/>
  <c r="P87" i="16"/>
  <c r="H88" i="16"/>
  <c r="I88" i="16"/>
  <c r="K88" i="16"/>
  <c r="N88" i="16"/>
  <c r="O88" i="16"/>
  <c r="P88" i="16"/>
  <c r="J89" i="16"/>
  <c r="K89" i="16"/>
  <c r="M89" i="16"/>
  <c r="O89" i="16"/>
  <c r="P89" i="16"/>
  <c r="J90" i="16"/>
  <c r="K90" i="16"/>
  <c r="M90" i="16"/>
  <c r="O90" i="16"/>
  <c r="P90" i="16"/>
  <c r="J91" i="16"/>
  <c r="K91" i="16"/>
  <c r="M91" i="16"/>
  <c r="O91" i="16"/>
  <c r="P91" i="16"/>
  <c r="J92" i="16"/>
  <c r="K92" i="16"/>
  <c r="M92" i="16"/>
  <c r="O92" i="16"/>
  <c r="P92" i="16"/>
  <c r="J93" i="16"/>
  <c r="K93" i="16"/>
  <c r="M93" i="16"/>
  <c r="O93" i="16"/>
  <c r="P93" i="16"/>
  <c r="J94" i="16"/>
  <c r="K94" i="16"/>
  <c r="M94" i="16"/>
  <c r="O94" i="16"/>
  <c r="P94" i="16"/>
  <c r="J95" i="16"/>
  <c r="K95" i="16"/>
  <c r="M95" i="16"/>
  <c r="O95" i="16"/>
  <c r="P95" i="16"/>
  <c r="H96" i="16"/>
  <c r="I96" i="16"/>
  <c r="K96" i="16"/>
  <c r="N96" i="16"/>
  <c r="O96" i="16"/>
  <c r="P96" i="16"/>
  <c r="K97" i="16"/>
  <c r="P97" i="16"/>
  <c r="K98" i="16"/>
  <c r="O98" i="16"/>
  <c r="P98" i="16"/>
  <c r="J99" i="16"/>
  <c r="K99" i="16"/>
  <c r="N99" i="16"/>
  <c r="O99" i="16"/>
  <c r="P99" i="16"/>
  <c r="K100" i="16"/>
  <c r="O100" i="16"/>
  <c r="P100" i="16"/>
  <c r="J101" i="16"/>
  <c r="K101" i="16"/>
  <c r="N101" i="16"/>
  <c r="O101" i="16"/>
  <c r="P101" i="16"/>
  <c r="K102" i="16"/>
  <c r="O102" i="16"/>
  <c r="P102" i="16"/>
  <c r="J103" i="16"/>
  <c r="K103" i="16"/>
  <c r="N103" i="16"/>
  <c r="O103" i="16"/>
  <c r="P103" i="16"/>
  <c r="K104" i="16"/>
  <c r="O104" i="16"/>
  <c r="P104" i="16"/>
  <c r="J105" i="16"/>
  <c r="K105" i="16"/>
  <c r="N105" i="16"/>
  <c r="O105" i="16"/>
  <c r="P105" i="16"/>
  <c r="K106" i="16"/>
  <c r="O106" i="16"/>
  <c r="P106" i="16"/>
  <c r="J107" i="16"/>
  <c r="K107" i="16"/>
  <c r="N107" i="16"/>
  <c r="O107" i="16"/>
  <c r="P107" i="16"/>
  <c r="K108" i="16"/>
  <c r="O108" i="16"/>
  <c r="P108" i="16"/>
  <c r="J109" i="16"/>
  <c r="K109" i="16"/>
  <c r="N109" i="16"/>
  <c r="O109" i="16"/>
  <c r="P109" i="16"/>
  <c r="K110" i="16"/>
  <c r="O110" i="16"/>
  <c r="P110" i="16"/>
  <c r="J111" i="16"/>
  <c r="K111" i="16"/>
  <c r="N111" i="16"/>
  <c r="O111" i="16"/>
  <c r="P111" i="16"/>
  <c r="H112" i="16"/>
  <c r="I112" i="16"/>
  <c r="K112" i="16"/>
  <c r="N112" i="16"/>
  <c r="O112" i="16"/>
  <c r="P112" i="16"/>
  <c r="K113" i="16"/>
  <c r="O113" i="16"/>
  <c r="P113" i="16"/>
  <c r="J114" i="16"/>
  <c r="K114" i="16"/>
  <c r="N114" i="16"/>
  <c r="O114" i="16"/>
  <c r="P114" i="16"/>
  <c r="K115" i="16"/>
  <c r="O115" i="16"/>
  <c r="P115" i="16"/>
  <c r="J116" i="16"/>
  <c r="K116" i="16"/>
  <c r="N116" i="16"/>
  <c r="O116" i="16"/>
  <c r="P116" i="16"/>
  <c r="K117" i="16"/>
  <c r="O117" i="16"/>
  <c r="P117" i="16"/>
  <c r="J118" i="16"/>
  <c r="K118" i="16"/>
  <c r="N118" i="16"/>
  <c r="O118" i="16"/>
  <c r="P118" i="16"/>
  <c r="K119" i="16"/>
  <c r="O119" i="16"/>
  <c r="P119" i="16"/>
  <c r="J120" i="16"/>
  <c r="K120" i="16"/>
  <c r="N120" i="16"/>
  <c r="O120" i="16"/>
  <c r="P120" i="16"/>
  <c r="K121" i="16"/>
  <c r="O121" i="16"/>
  <c r="P121" i="16"/>
  <c r="J122" i="16"/>
  <c r="K122" i="16"/>
  <c r="N122" i="16"/>
  <c r="O122" i="16"/>
  <c r="P122" i="16"/>
  <c r="K123" i="16"/>
  <c r="O123" i="16"/>
  <c r="P123" i="16"/>
  <c r="J124" i="16"/>
  <c r="K124" i="16"/>
  <c r="N124" i="16"/>
  <c r="O124" i="16"/>
  <c r="P124" i="16"/>
  <c r="K125" i="16"/>
  <c r="O125" i="16"/>
  <c r="P125" i="16"/>
  <c r="J126" i="16"/>
  <c r="K126" i="16"/>
  <c r="N126" i="16"/>
  <c r="O126" i="16"/>
  <c r="P126" i="16"/>
  <c r="H127" i="16"/>
  <c r="I127" i="16"/>
  <c r="K127" i="16"/>
  <c r="N127" i="16"/>
  <c r="O127" i="16"/>
  <c r="P127" i="16"/>
  <c r="J128" i="16"/>
  <c r="K128" i="16"/>
  <c r="M128" i="16"/>
  <c r="O128" i="16"/>
  <c r="P128" i="16"/>
  <c r="J129" i="16"/>
  <c r="K129" i="16"/>
  <c r="M129" i="16"/>
  <c r="O129" i="16"/>
  <c r="P129" i="16"/>
  <c r="J130" i="16"/>
  <c r="K130" i="16"/>
  <c r="M130" i="16"/>
  <c r="O130" i="16"/>
  <c r="P130" i="16"/>
  <c r="J131" i="16"/>
  <c r="K131" i="16"/>
  <c r="M131" i="16"/>
  <c r="O131" i="16"/>
  <c r="P131" i="16"/>
  <c r="J132" i="16"/>
  <c r="K132" i="16"/>
  <c r="M132" i="16"/>
  <c r="O132" i="16"/>
  <c r="P132" i="16"/>
  <c r="J133" i="16"/>
  <c r="K133" i="16"/>
  <c r="M133" i="16"/>
  <c r="O133" i="16"/>
  <c r="P133" i="16"/>
  <c r="J134" i="16"/>
  <c r="K134" i="16"/>
  <c r="M134" i="16"/>
  <c r="O134" i="16"/>
  <c r="P134" i="16"/>
  <c r="H135" i="16"/>
  <c r="I135" i="16"/>
  <c r="K135" i="16"/>
  <c r="N135" i="16"/>
  <c r="O135" i="16"/>
  <c r="P135" i="16"/>
  <c r="J136" i="16"/>
  <c r="K136" i="16"/>
  <c r="M136" i="16"/>
  <c r="O136" i="16"/>
  <c r="P136" i="16"/>
  <c r="J137" i="16"/>
  <c r="K137" i="16"/>
  <c r="M137" i="16"/>
  <c r="O137" i="16"/>
  <c r="P137" i="16"/>
  <c r="J138" i="16"/>
  <c r="K138" i="16"/>
  <c r="M138" i="16"/>
  <c r="O138" i="16"/>
  <c r="P138" i="16"/>
  <c r="J139" i="16"/>
  <c r="K139" i="16"/>
  <c r="M139" i="16"/>
  <c r="O139" i="16"/>
  <c r="P139" i="16"/>
  <c r="J140" i="16"/>
  <c r="K140" i="16"/>
  <c r="M140" i="16"/>
  <c r="O140" i="16"/>
  <c r="P140" i="16"/>
  <c r="J141" i="16"/>
  <c r="K141" i="16"/>
  <c r="M141" i="16"/>
  <c r="O141" i="16"/>
  <c r="P141" i="16"/>
  <c r="J142" i="16"/>
  <c r="K142" i="16"/>
  <c r="M142" i="16"/>
  <c r="O142" i="16"/>
  <c r="P142" i="16"/>
  <c r="H143" i="16"/>
  <c r="I143" i="16"/>
  <c r="K143" i="16"/>
  <c r="N143" i="16"/>
  <c r="O143" i="16"/>
  <c r="P143" i="16"/>
  <c r="K144" i="16"/>
  <c r="P144" i="16"/>
  <c r="K145" i="16"/>
  <c r="P145" i="16"/>
  <c r="K146" i="16"/>
  <c r="O146" i="16"/>
  <c r="P146" i="16"/>
  <c r="J147" i="16"/>
  <c r="K147" i="16"/>
  <c r="N147" i="16"/>
  <c r="O147" i="16"/>
  <c r="P147" i="16"/>
  <c r="K148" i="16"/>
  <c r="O148" i="16"/>
  <c r="P148" i="16"/>
  <c r="J149" i="16"/>
  <c r="K149" i="16"/>
  <c r="N149" i="16"/>
  <c r="O149" i="16"/>
  <c r="P149" i="16"/>
  <c r="K150" i="16"/>
  <c r="O150" i="16"/>
  <c r="P150" i="16"/>
  <c r="J151" i="16"/>
  <c r="K151" i="16"/>
  <c r="N151" i="16"/>
  <c r="O151" i="16"/>
  <c r="P151" i="16"/>
  <c r="K152" i="16"/>
  <c r="O152" i="16"/>
  <c r="P152" i="16"/>
  <c r="J153" i="16"/>
  <c r="K153" i="16"/>
  <c r="N153" i="16"/>
  <c r="O153" i="16"/>
  <c r="P153" i="16"/>
  <c r="K154" i="16"/>
  <c r="O154" i="16"/>
  <c r="P154" i="16"/>
  <c r="J155" i="16"/>
  <c r="K155" i="16"/>
  <c r="N155" i="16"/>
  <c r="O155" i="16"/>
  <c r="P155" i="16"/>
  <c r="K156" i="16"/>
  <c r="O156" i="16"/>
  <c r="P156" i="16"/>
  <c r="J157" i="16"/>
  <c r="K157" i="16"/>
  <c r="N157" i="16"/>
  <c r="O157" i="16"/>
  <c r="P157" i="16"/>
  <c r="K158" i="16"/>
  <c r="O158" i="16"/>
  <c r="P158" i="16"/>
  <c r="J159" i="16"/>
  <c r="K159" i="16"/>
  <c r="N159" i="16"/>
  <c r="O159" i="16"/>
  <c r="P159" i="16"/>
  <c r="H160" i="16"/>
  <c r="I160" i="16"/>
  <c r="K160" i="16"/>
  <c r="N160" i="16"/>
  <c r="O160" i="16"/>
  <c r="P160" i="16"/>
  <c r="K161" i="16"/>
  <c r="P161" i="16"/>
  <c r="J162" i="16"/>
  <c r="K162" i="16"/>
  <c r="N162" i="16"/>
  <c r="O162" i="16"/>
  <c r="P162" i="16"/>
  <c r="K163" i="16"/>
  <c r="P163" i="16"/>
  <c r="J164" i="16"/>
  <c r="K164" i="16"/>
  <c r="N164" i="16"/>
  <c r="O164" i="16"/>
  <c r="P164" i="16"/>
  <c r="K165" i="16"/>
  <c r="P165" i="16"/>
  <c r="J166" i="16"/>
  <c r="K166" i="16"/>
  <c r="N166" i="16"/>
  <c r="O166" i="16"/>
  <c r="P166" i="16"/>
  <c r="K167" i="16"/>
  <c r="P167" i="16"/>
  <c r="J168" i="16"/>
  <c r="K168" i="16"/>
  <c r="N168" i="16"/>
  <c r="O168" i="16"/>
  <c r="P168" i="16"/>
  <c r="K169" i="16"/>
  <c r="P169" i="16"/>
  <c r="J170" i="16"/>
  <c r="K170" i="16"/>
  <c r="N170" i="16"/>
  <c r="O170" i="16"/>
  <c r="P170" i="16"/>
  <c r="K171" i="16"/>
  <c r="P171" i="16"/>
  <c r="J172" i="16"/>
  <c r="K172" i="16"/>
  <c r="N172" i="16"/>
  <c r="O172" i="16"/>
  <c r="P172" i="16"/>
  <c r="K173" i="16"/>
  <c r="P173" i="16"/>
  <c r="J174" i="16"/>
  <c r="K174" i="16"/>
  <c r="N174" i="16"/>
  <c r="O174" i="16"/>
  <c r="P174" i="16"/>
  <c r="H175" i="16"/>
  <c r="I175" i="16"/>
  <c r="K175" i="16"/>
  <c r="N175" i="16"/>
  <c r="O175" i="16"/>
  <c r="P175" i="16"/>
  <c r="J176" i="16"/>
  <c r="K176" i="16"/>
  <c r="M176" i="16"/>
  <c r="O176" i="16"/>
  <c r="P176" i="16"/>
  <c r="J177" i="16"/>
  <c r="K177" i="16"/>
  <c r="M177" i="16"/>
  <c r="O177" i="16"/>
  <c r="P177" i="16"/>
  <c r="J178" i="16"/>
  <c r="K178" i="16"/>
  <c r="M178" i="16"/>
  <c r="O178" i="16"/>
  <c r="P178" i="16"/>
  <c r="J179" i="16"/>
  <c r="K179" i="16"/>
  <c r="M179" i="16"/>
  <c r="O179" i="16"/>
  <c r="P179" i="16"/>
  <c r="J180" i="16"/>
  <c r="K180" i="16"/>
  <c r="M180" i="16"/>
  <c r="O180" i="16"/>
  <c r="P180" i="16"/>
  <c r="J181" i="16"/>
  <c r="K181" i="16"/>
  <c r="M181" i="16"/>
  <c r="O181" i="16"/>
  <c r="P181" i="16"/>
  <c r="J182" i="16"/>
  <c r="K182" i="16"/>
  <c r="M182" i="16"/>
  <c r="O182" i="16"/>
  <c r="P182" i="16"/>
  <c r="H183" i="16"/>
  <c r="I183" i="16"/>
  <c r="K183" i="16"/>
  <c r="N183" i="16"/>
  <c r="O183" i="16"/>
  <c r="P183" i="16"/>
  <c r="J184" i="16"/>
  <c r="K184" i="16"/>
  <c r="M184" i="16"/>
  <c r="O184" i="16"/>
  <c r="P184" i="16"/>
  <c r="J185" i="16"/>
  <c r="K185" i="16"/>
  <c r="M185" i="16"/>
  <c r="O185" i="16"/>
  <c r="P185" i="16"/>
  <c r="J186" i="16"/>
  <c r="K186" i="16"/>
  <c r="M186" i="16"/>
  <c r="O186" i="16"/>
  <c r="P186" i="16"/>
  <c r="J187" i="16"/>
  <c r="K187" i="16"/>
  <c r="M187" i="16"/>
  <c r="O187" i="16"/>
  <c r="P187" i="16"/>
  <c r="J188" i="16"/>
  <c r="K188" i="16"/>
  <c r="M188" i="16"/>
  <c r="O188" i="16"/>
  <c r="P188" i="16"/>
  <c r="J189" i="16"/>
  <c r="K189" i="16"/>
  <c r="M189" i="16"/>
  <c r="O189" i="16"/>
  <c r="P189" i="16"/>
  <c r="J190" i="16"/>
  <c r="K190" i="16"/>
  <c r="M190" i="16"/>
  <c r="O190" i="16"/>
  <c r="P190" i="16"/>
  <c r="H191" i="16"/>
  <c r="I191" i="16"/>
  <c r="K191" i="16"/>
  <c r="N191" i="16"/>
  <c r="O191" i="16"/>
  <c r="P191" i="16"/>
  <c r="K192" i="16"/>
  <c r="P192" i="16"/>
  <c r="J193" i="16"/>
  <c r="K193" i="16"/>
  <c r="N193" i="16"/>
  <c r="O193" i="16"/>
  <c r="P193" i="16"/>
  <c r="K194" i="16"/>
  <c r="O194" i="16"/>
  <c r="P194" i="16"/>
  <c r="J195" i="16"/>
  <c r="K195" i="16"/>
  <c r="N195" i="16"/>
  <c r="O195" i="16"/>
  <c r="P195" i="16"/>
  <c r="K196" i="16"/>
  <c r="O196" i="16"/>
  <c r="P196" i="16"/>
  <c r="J197" i="16"/>
  <c r="K197" i="16"/>
  <c r="N197" i="16"/>
  <c r="O197" i="16"/>
  <c r="P197" i="16"/>
  <c r="K198" i="16"/>
  <c r="O198" i="16"/>
  <c r="P198" i="16"/>
  <c r="J199" i="16"/>
  <c r="K199" i="16"/>
  <c r="N199" i="16"/>
  <c r="O199" i="16"/>
  <c r="P199" i="16"/>
  <c r="K200" i="16"/>
  <c r="O200" i="16"/>
  <c r="P200" i="16"/>
  <c r="J201" i="16"/>
  <c r="K201" i="16"/>
  <c r="N201" i="16"/>
  <c r="O201" i="16"/>
  <c r="P201" i="16"/>
  <c r="K202" i="16"/>
  <c r="O202" i="16"/>
  <c r="P202" i="16"/>
  <c r="J203" i="16"/>
  <c r="K203" i="16"/>
  <c r="N203" i="16"/>
  <c r="O203" i="16"/>
  <c r="P203" i="16"/>
  <c r="K204" i="16"/>
  <c r="O204" i="16"/>
  <c r="P204" i="16"/>
  <c r="J205" i="16"/>
  <c r="K205" i="16"/>
  <c r="N205" i="16"/>
  <c r="O205" i="16"/>
  <c r="P205" i="16"/>
  <c r="K206" i="16"/>
  <c r="O206" i="16"/>
  <c r="P206" i="16"/>
  <c r="H207" i="16"/>
  <c r="I207" i="16"/>
  <c r="K207" i="16"/>
  <c r="N207" i="16"/>
  <c r="O207" i="16"/>
  <c r="P207" i="16"/>
  <c r="J208" i="16"/>
  <c r="K208" i="16"/>
  <c r="N208" i="16"/>
  <c r="O208" i="16"/>
  <c r="P208" i="16"/>
  <c r="K209" i="16"/>
  <c r="O209" i="16"/>
  <c r="P209" i="16"/>
  <c r="J210" i="16"/>
  <c r="K210" i="16"/>
  <c r="N210" i="16"/>
  <c r="O210" i="16"/>
  <c r="P210" i="16"/>
  <c r="K211" i="16"/>
  <c r="O211" i="16"/>
  <c r="P211" i="16"/>
  <c r="J212" i="16"/>
  <c r="K212" i="16"/>
  <c r="N212" i="16"/>
  <c r="O212" i="16"/>
  <c r="P212" i="16"/>
  <c r="K213" i="16"/>
  <c r="O213" i="16"/>
  <c r="P213" i="16"/>
  <c r="J214" i="16"/>
  <c r="K214" i="16"/>
  <c r="N214" i="16"/>
  <c r="O214" i="16"/>
  <c r="P214" i="16"/>
  <c r="K215" i="16"/>
  <c r="O215" i="16"/>
  <c r="P215" i="16"/>
  <c r="J216" i="16"/>
  <c r="K216" i="16"/>
  <c r="N216" i="16"/>
  <c r="O216" i="16"/>
  <c r="P216" i="16"/>
  <c r="K217" i="16"/>
  <c r="O217" i="16"/>
  <c r="P217" i="16"/>
  <c r="J218" i="16"/>
  <c r="K218" i="16"/>
  <c r="N218" i="16"/>
  <c r="O218" i="16"/>
  <c r="P218" i="16"/>
  <c r="K219" i="16"/>
  <c r="O219" i="16"/>
  <c r="P219" i="16"/>
  <c r="J220" i="16"/>
  <c r="K220" i="16"/>
  <c r="N220" i="16"/>
  <c r="O220" i="16"/>
  <c r="P220" i="16"/>
  <c r="K221" i="16"/>
  <c r="O221" i="16"/>
  <c r="P221" i="16"/>
  <c r="H222" i="16"/>
  <c r="I222" i="16"/>
  <c r="K222" i="16"/>
  <c r="N222" i="16"/>
  <c r="O222" i="16"/>
  <c r="P222" i="16"/>
  <c r="J223" i="16"/>
  <c r="K223" i="16"/>
  <c r="M223" i="16"/>
  <c r="O223" i="16"/>
  <c r="P223" i="16"/>
  <c r="J224" i="16"/>
  <c r="K224" i="16"/>
  <c r="M224" i="16"/>
  <c r="O224" i="16"/>
  <c r="P224" i="16"/>
  <c r="J225" i="16"/>
  <c r="K225" i="16"/>
  <c r="M225" i="16"/>
  <c r="O225" i="16"/>
  <c r="P225" i="16"/>
  <c r="J226" i="16"/>
  <c r="K226" i="16"/>
  <c r="M226" i="16"/>
  <c r="O226" i="16"/>
  <c r="P226" i="16"/>
  <c r="J227" i="16"/>
  <c r="K227" i="16"/>
  <c r="M227" i="16"/>
  <c r="O227" i="16"/>
  <c r="P227" i="16"/>
  <c r="J228" i="16"/>
  <c r="K228" i="16"/>
  <c r="M228" i="16"/>
  <c r="O228" i="16"/>
  <c r="P228" i="16"/>
  <c r="J229" i="16"/>
  <c r="K229" i="16"/>
  <c r="M229" i="16"/>
  <c r="O229" i="16"/>
  <c r="P229" i="16"/>
  <c r="H230" i="16"/>
  <c r="I230" i="16"/>
  <c r="K230" i="16"/>
  <c r="N230" i="16"/>
  <c r="O230" i="16"/>
  <c r="P230" i="16"/>
  <c r="J231" i="16"/>
  <c r="K231" i="16"/>
  <c r="M231" i="16"/>
  <c r="O231" i="16"/>
  <c r="P231" i="16"/>
  <c r="J232" i="16"/>
  <c r="K232" i="16"/>
  <c r="M232" i="16"/>
  <c r="O232" i="16"/>
  <c r="P232" i="16"/>
  <c r="J233" i="16"/>
  <c r="K233" i="16"/>
  <c r="M233" i="16"/>
  <c r="O233" i="16"/>
  <c r="P233" i="16"/>
  <c r="J234" i="16"/>
  <c r="K234" i="16"/>
  <c r="M234" i="16"/>
  <c r="O234" i="16"/>
  <c r="P234" i="16"/>
  <c r="J235" i="16"/>
  <c r="K235" i="16"/>
  <c r="M235" i="16"/>
  <c r="O235" i="16"/>
  <c r="P235" i="16"/>
  <c r="J236" i="16"/>
  <c r="K236" i="16"/>
  <c r="M236" i="16"/>
  <c r="O236" i="16"/>
  <c r="P236" i="16"/>
  <c r="J237" i="16"/>
  <c r="K237" i="16"/>
  <c r="M237" i="16"/>
  <c r="O237" i="16"/>
  <c r="P237" i="16"/>
  <c r="H238" i="16"/>
  <c r="I238" i="16"/>
  <c r="K238" i="16"/>
  <c r="N238" i="16"/>
  <c r="O238" i="16"/>
  <c r="P238" i="16"/>
  <c r="K239" i="16"/>
  <c r="P239" i="16"/>
  <c r="K240" i="16"/>
  <c r="P240" i="16"/>
  <c r="J241" i="16"/>
  <c r="K241" i="16"/>
  <c r="N241" i="16"/>
  <c r="O241" i="16"/>
  <c r="P241" i="16"/>
  <c r="K242" i="16"/>
  <c r="N242" i="16"/>
  <c r="O242" i="16"/>
  <c r="P242" i="16"/>
  <c r="J243" i="16"/>
  <c r="K243" i="16"/>
  <c r="N243" i="16"/>
  <c r="O243" i="16"/>
  <c r="P243" i="16"/>
  <c r="K244" i="16"/>
  <c r="N244" i="16"/>
  <c r="O244" i="16"/>
  <c r="P244" i="16"/>
  <c r="J245" i="16"/>
  <c r="K245" i="16"/>
  <c r="N245" i="16"/>
  <c r="O245" i="16"/>
  <c r="P245" i="16"/>
  <c r="K246" i="16"/>
  <c r="N246" i="16"/>
  <c r="O246" i="16"/>
  <c r="P246" i="16"/>
  <c r="J247" i="16"/>
  <c r="K247" i="16"/>
  <c r="N247" i="16"/>
  <c r="O247" i="16"/>
  <c r="P247" i="16"/>
  <c r="K248" i="16"/>
  <c r="N248" i="16"/>
  <c r="O248" i="16"/>
  <c r="P248" i="16"/>
  <c r="J249" i="16"/>
  <c r="K249" i="16"/>
  <c r="N249" i="16"/>
  <c r="O249" i="16"/>
  <c r="P249" i="16"/>
  <c r="K250" i="16"/>
  <c r="N250" i="16"/>
  <c r="O250" i="16"/>
  <c r="P250" i="16"/>
  <c r="J251" i="16"/>
  <c r="K251" i="16"/>
  <c r="N251" i="16"/>
  <c r="O251" i="16"/>
  <c r="P251" i="16"/>
  <c r="K252" i="16"/>
  <c r="N252" i="16"/>
  <c r="O252" i="16"/>
  <c r="P252" i="16"/>
  <c r="J253" i="16"/>
  <c r="K253" i="16"/>
  <c r="N253" i="16"/>
  <c r="O253" i="16"/>
  <c r="P253" i="16"/>
  <c r="K254" i="16"/>
  <c r="N254" i="16"/>
  <c r="O254" i="16"/>
  <c r="P254" i="16"/>
  <c r="H255" i="16"/>
  <c r="I255" i="16"/>
  <c r="K255" i="16"/>
  <c r="N255" i="16"/>
  <c r="O255" i="16"/>
  <c r="P255" i="16"/>
  <c r="J256" i="16"/>
  <c r="K256" i="16"/>
  <c r="N256" i="16"/>
  <c r="O256" i="16"/>
  <c r="P256" i="16"/>
  <c r="K257" i="16"/>
  <c r="N257" i="16"/>
  <c r="O257" i="16"/>
  <c r="P257" i="16"/>
  <c r="J258" i="16"/>
  <c r="K258" i="16"/>
  <c r="N258" i="16"/>
  <c r="O258" i="16"/>
  <c r="P258" i="16"/>
  <c r="K259" i="16"/>
  <c r="N259" i="16"/>
  <c r="O259" i="16"/>
  <c r="P259" i="16"/>
  <c r="J260" i="16"/>
  <c r="K260" i="16"/>
  <c r="N260" i="16"/>
  <c r="O260" i="16"/>
  <c r="P260" i="16"/>
  <c r="K261" i="16"/>
  <c r="N261" i="16"/>
  <c r="O261" i="16"/>
  <c r="P261" i="16"/>
  <c r="J262" i="16"/>
  <c r="K262" i="16"/>
  <c r="N262" i="16"/>
  <c r="O262" i="16"/>
  <c r="P262" i="16"/>
  <c r="K263" i="16"/>
  <c r="N263" i="16"/>
  <c r="O263" i="16"/>
  <c r="P263" i="16"/>
  <c r="J264" i="16"/>
  <c r="K264" i="16"/>
  <c r="N264" i="16"/>
  <c r="O264" i="16"/>
  <c r="P264" i="16"/>
  <c r="K265" i="16"/>
  <c r="N265" i="16"/>
  <c r="O265" i="16"/>
  <c r="P265" i="16"/>
  <c r="J266" i="16"/>
  <c r="K266" i="16"/>
  <c r="N266" i="16"/>
  <c r="O266" i="16"/>
  <c r="P266" i="16"/>
  <c r="K267" i="16"/>
  <c r="N267" i="16"/>
  <c r="O267" i="16"/>
  <c r="P267" i="16"/>
  <c r="J268" i="16"/>
  <c r="K268" i="16"/>
  <c r="N268" i="16"/>
  <c r="O268" i="16"/>
  <c r="P268" i="16"/>
  <c r="K269" i="16"/>
  <c r="N269" i="16"/>
  <c r="O269" i="16"/>
  <c r="P269" i="16"/>
  <c r="H270" i="16"/>
  <c r="I270" i="16"/>
  <c r="K270" i="16"/>
  <c r="N270" i="16"/>
  <c r="O270" i="16"/>
  <c r="P270" i="16"/>
  <c r="J271" i="16"/>
  <c r="K271" i="16"/>
  <c r="M271" i="16"/>
  <c r="O271" i="16"/>
  <c r="P271" i="16"/>
  <c r="J272" i="16"/>
  <c r="K272" i="16"/>
  <c r="M272" i="16"/>
  <c r="O272" i="16"/>
  <c r="P272" i="16"/>
  <c r="J273" i="16"/>
  <c r="K273" i="16"/>
  <c r="M273" i="16"/>
  <c r="O273" i="16"/>
  <c r="P273" i="16"/>
  <c r="J274" i="16"/>
  <c r="K274" i="16"/>
  <c r="M274" i="16"/>
  <c r="O274" i="16"/>
  <c r="P274" i="16"/>
  <c r="J275" i="16"/>
  <c r="K275" i="16"/>
  <c r="M275" i="16"/>
  <c r="O275" i="16"/>
  <c r="P275" i="16"/>
  <c r="J276" i="16"/>
  <c r="K276" i="16"/>
  <c r="M276" i="16"/>
  <c r="O276" i="16"/>
  <c r="P276" i="16"/>
  <c r="J277" i="16"/>
  <c r="K277" i="16"/>
  <c r="M277" i="16"/>
  <c r="O277" i="16"/>
  <c r="P277" i="16"/>
  <c r="H278" i="16"/>
  <c r="I278" i="16"/>
  <c r="K278" i="16"/>
  <c r="N278" i="16"/>
  <c r="O278" i="16"/>
  <c r="P278" i="16"/>
  <c r="J279" i="16"/>
  <c r="K279" i="16"/>
  <c r="M279" i="16"/>
  <c r="O279" i="16"/>
  <c r="P279" i="16"/>
  <c r="J280" i="16"/>
  <c r="K280" i="16"/>
  <c r="M280" i="16"/>
  <c r="O280" i="16"/>
  <c r="P280" i="16"/>
  <c r="J281" i="16"/>
  <c r="K281" i="16"/>
  <c r="M281" i="16"/>
  <c r="O281" i="16"/>
  <c r="P281" i="16"/>
  <c r="J282" i="16"/>
  <c r="K282" i="16"/>
  <c r="M282" i="16"/>
  <c r="O282" i="16"/>
  <c r="P282" i="16"/>
  <c r="J283" i="16"/>
  <c r="K283" i="16"/>
  <c r="M283" i="16"/>
  <c r="O283" i="16"/>
  <c r="P283" i="16"/>
  <c r="J284" i="16"/>
  <c r="K284" i="16"/>
  <c r="M284" i="16"/>
  <c r="O284" i="16"/>
  <c r="P284" i="16"/>
  <c r="J285" i="16"/>
  <c r="K285" i="16"/>
  <c r="M285" i="16"/>
  <c r="O285" i="16"/>
  <c r="P285" i="16"/>
  <c r="H286" i="16"/>
  <c r="I286" i="16"/>
  <c r="N286" i="16"/>
  <c r="O286" i="16"/>
  <c r="P286" i="16"/>
  <c r="H288" i="16"/>
  <c r="I288" i="16"/>
  <c r="N288" i="16"/>
  <c r="O288" i="16"/>
  <c r="P288" i="16"/>
  <c r="H289" i="16"/>
  <c r="I289" i="16"/>
  <c r="N289" i="16"/>
  <c r="O289" i="16"/>
  <c r="P289" i="16"/>
  <c r="H291" i="16"/>
  <c r="I291" i="16"/>
  <c r="N291" i="16"/>
  <c r="O291" i="16"/>
  <c r="P291" i="16"/>
  <c r="H292" i="16"/>
  <c r="I292" i="16"/>
  <c r="N292" i="16"/>
  <c r="O292" i="16"/>
  <c r="P292" i="16"/>
  <c r="N294" i="16"/>
  <c r="O294" i="16"/>
  <c r="P294" i="16"/>
  <c r="O4" i="15"/>
  <c r="J5" i="15"/>
  <c r="K5" i="15"/>
  <c r="N5" i="15"/>
  <c r="O5" i="15"/>
  <c r="P5" i="15"/>
  <c r="K6" i="15"/>
  <c r="O6" i="15"/>
  <c r="P6" i="15"/>
  <c r="J7" i="15"/>
  <c r="K7" i="15"/>
  <c r="N7" i="15"/>
  <c r="O7" i="15"/>
  <c r="P7" i="15"/>
  <c r="K8" i="15"/>
  <c r="O8" i="15"/>
  <c r="P8" i="15"/>
  <c r="J9" i="15"/>
  <c r="K9" i="15"/>
  <c r="N9" i="15"/>
  <c r="O9" i="15"/>
  <c r="P9" i="15"/>
  <c r="K10" i="15"/>
  <c r="O10" i="15"/>
  <c r="P10" i="15"/>
  <c r="J11" i="15"/>
  <c r="K11" i="15"/>
  <c r="N11" i="15"/>
  <c r="O11" i="15"/>
  <c r="P11" i="15"/>
  <c r="H12" i="15"/>
  <c r="I12" i="15"/>
  <c r="K12" i="15"/>
  <c r="N12" i="15"/>
  <c r="O12" i="15"/>
  <c r="P12" i="15"/>
  <c r="J13" i="15"/>
  <c r="K13" i="15"/>
  <c r="M13" i="15"/>
  <c r="O13" i="15"/>
  <c r="P13" i="15"/>
  <c r="J14" i="15"/>
  <c r="K14" i="15"/>
  <c r="M14" i="15"/>
  <c r="O14" i="15"/>
  <c r="P14" i="15"/>
  <c r="J15" i="15"/>
  <c r="K15" i="15"/>
  <c r="M15" i="15"/>
  <c r="O15" i="15"/>
  <c r="P15" i="15"/>
  <c r="J16" i="15"/>
  <c r="K16" i="15"/>
  <c r="M16" i="15"/>
  <c r="O16" i="15"/>
  <c r="P16" i="15"/>
  <c r="H17" i="15"/>
  <c r="I17" i="15"/>
  <c r="K17" i="15"/>
  <c r="N17" i="15"/>
  <c r="O17" i="15"/>
  <c r="P17" i="15"/>
  <c r="K18" i="15"/>
  <c r="O18" i="15"/>
  <c r="P18" i="15"/>
  <c r="J19" i="15"/>
  <c r="K19" i="15"/>
  <c r="N19" i="15"/>
  <c r="O19" i="15"/>
  <c r="P19" i="15"/>
  <c r="K20" i="15"/>
  <c r="O20" i="15"/>
  <c r="P20" i="15"/>
  <c r="J21" i="15"/>
  <c r="K21" i="15"/>
  <c r="N21" i="15"/>
  <c r="O21" i="15"/>
  <c r="P21" i="15"/>
  <c r="K22" i="15"/>
  <c r="O22" i="15"/>
  <c r="P22" i="15"/>
  <c r="J23" i="15"/>
  <c r="K23" i="15"/>
  <c r="N23" i="15"/>
  <c r="O23" i="15"/>
  <c r="P23" i="15"/>
  <c r="K24" i="15"/>
  <c r="O24" i="15"/>
  <c r="P24" i="15"/>
  <c r="J25" i="15"/>
  <c r="K25" i="15"/>
  <c r="N25" i="15"/>
  <c r="O25" i="15"/>
  <c r="P25" i="15"/>
  <c r="H26" i="15"/>
  <c r="I26" i="15"/>
  <c r="K26" i="15"/>
  <c r="N26" i="15"/>
  <c r="O26" i="15"/>
  <c r="P26" i="15"/>
  <c r="J27" i="15"/>
  <c r="K27" i="15"/>
  <c r="M27" i="15"/>
  <c r="O27" i="15"/>
  <c r="P27" i="15"/>
  <c r="J28" i="15"/>
  <c r="K28" i="15"/>
  <c r="M28" i="15"/>
  <c r="O28" i="15"/>
  <c r="P28" i="15"/>
  <c r="J29" i="15"/>
  <c r="K29" i="15"/>
  <c r="M29" i="15"/>
  <c r="O29" i="15"/>
  <c r="P29" i="15"/>
  <c r="J30" i="15"/>
  <c r="K30" i="15"/>
  <c r="M30" i="15"/>
  <c r="O30" i="15"/>
  <c r="P30" i="15"/>
  <c r="H31" i="15"/>
  <c r="I31" i="15"/>
  <c r="K31" i="15"/>
  <c r="N31" i="15"/>
  <c r="O31" i="15"/>
  <c r="P31" i="15"/>
  <c r="K32" i="15"/>
  <c r="P32" i="15"/>
  <c r="K33" i="15"/>
  <c r="O33" i="15"/>
  <c r="P33" i="15"/>
  <c r="J34" i="15"/>
  <c r="K34" i="15"/>
  <c r="N34" i="15"/>
  <c r="O34" i="15"/>
  <c r="P34" i="15"/>
  <c r="K35" i="15"/>
  <c r="O35" i="15"/>
  <c r="P35" i="15"/>
  <c r="J36" i="15"/>
  <c r="K36" i="15"/>
  <c r="N36" i="15"/>
  <c r="O36" i="15"/>
  <c r="P36" i="15"/>
  <c r="K37" i="15"/>
  <c r="O37" i="15"/>
  <c r="P37" i="15"/>
  <c r="J38" i="15"/>
  <c r="K38" i="15"/>
  <c r="N38" i="15"/>
  <c r="O38" i="15"/>
  <c r="P38" i="15"/>
  <c r="K39" i="15"/>
  <c r="O39" i="15"/>
  <c r="P39" i="15"/>
  <c r="J40" i="15"/>
  <c r="K40" i="15"/>
  <c r="N40" i="15"/>
  <c r="O40" i="15"/>
  <c r="P40" i="15"/>
  <c r="H41" i="15"/>
  <c r="I41" i="15"/>
  <c r="K41" i="15"/>
  <c r="N41" i="15"/>
  <c r="O41" i="15"/>
  <c r="P41" i="15"/>
  <c r="K42" i="15"/>
  <c r="O42" i="15"/>
  <c r="P42" i="15"/>
  <c r="J43" i="15"/>
  <c r="K43" i="15"/>
  <c r="N43" i="15"/>
  <c r="O43" i="15"/>
  <c r="P43" i="15"/>
  <c r="K44" i="15"/>
  <c r="O44" i="15"/>
  <c r="P44" i="15"/>
  <c r="J45" i="15"/>
  <c r="K45" i="15"/>
  <c r="N45" i="15"/>
  <c r="O45" i="15"/>
  <c r="P45" i="15"/>
  <c r="K46" i="15"/>
  <c r="O46" i="15"/>
  <c r="P46" i="15"/>
  <c r="J47" i="15"/>
  <c r="K47" i="15"/>
  <c r="N47" i="15"/>
  <c r="O47" i="15"/>
  <c r="P47" i="15"/>
  <c r="K48" i="15"/>
  <c r="O48" i="15"/>
  <c r="P48" i="15"/>
  <c r="J49" i="15"/>
  <c r="K49" i="15"/>
  <c r="N49" i="15"/>
  <c r="O49" i="15"/>
  <c r="P49" i="15"/>
  <c r="H50" i="15"/>
  <c r="I50" i="15"/>
  <c r="K50" i="15"/>
  <c r="N50" i="15"/>
  <c r="O50" i="15"/>
  <c r="P50" i="15"/>
  <c r="J51" i="15"/>
  <c r="K51" i="15"/>
  <c r="M51" i="15"/>
  <c r="O51" i="15"/>
  <c r="P51" i="15"/>
  <c r="J52" i="15"/>
  <c r="K52" i="15"/>
  <c r="M52" i="15"/>
  <c r="O52" i="15"/>
  <c r="P52" i="15"/>
  <c r="J53" i="15"/>
  <c r="K53" i="15"/>
  <c r="M53" i="15"/>
  <c r="O53" i="15"/>
  <c r="P53" i="15"/>
  <c r="J54" i="15"/>
  <c r="K54" i="15"/>
  <c r="M54" i="15"/>
  <c r="O54" i="15"/>
  <c r="P54" i="15"/>
  <c r="H55" i="15"/>
  <c r="I55" i="15"/>
  <c r="K55" i="15"/>
  <c r="N55" i="15"/>
  <c r="O55" i="15"/>
  <c r="P55" i="15"/>
  <c r="J56" i="15"/>
  <c r="K56" i="15"/>
  <c r="M56" i="15"/>
  <c r="O56" i="15"/>
  <c r="P56" i="15"/>
  <c r="J57" i="15"/>
  <c r="K57" i="15"/>
  <c r="M57" i="15"/>
  <c r="O57" i="15"/>
  <c r="P57" i="15"/>
  <c r="J58" i="15"/>
  <c r="K58" i="15"/>
  <c r="M58" i="15"/>
  <c r="O58" i="15"/>
  <c r="P58" i="15"/>
  <c r="J59" i="15"/>
  <c r="K59" i="15"/>
  <c r="M59" i="15"/>
  <c r="O59" i="15"/>
  <c r="P59" i="15"/>
  <c r="H60" i="15"/>
  <c r="I60" i="15"/>
  <c r="K60" i="15"/>
  <c r="N60" i="15"/>
  <c r="O60" i="15"/>
  <c r="P60" i="15"/>
  <c r="K61" i="15"/>
  <c r="P61" i="15"/>
  <c r="J62" i="15"/>
  <c r="K62" i="15"/>
  <c r="N62" i="15"/>
  <c r="O62" i="15"/>
  <c r="P62" i="15"/>
  <c r="K63" i="15"/>
  <c r="O63" i="15"/>
  <c r="P63" i="15"/>
  <c r="J64" i="15"/>
  <c r="K64" i="15"/>
  <c r="N64" i="15"/>
  <c r="O64" i="15"/>
  <c r="P64" i="15"/>
  <c r="K65" i="15"/>
  <c r="O65" i="15"/>
  <c r="P65" i="15"/>
  <c r="J66" i="15"/>
  <c r="K66" i="15"/>
  <c r="N66" i="15"/>
  <c r="O66" i="15"/>
  <c r="P66" i="15"/>
  <c r="K67" i="15"/>
  <c r="O67" i="15"/>
  <c r="P67" i="15"/>
  <c r="J68" i="15"/>
  <c r="K68" i="15"/>
  <c r="N68" i="15"/>
  <c r="O68" i="15"/>
  <c r="P68" i="15"/>
  <c r="K69" i="15"/>
  <c r="O69" i="15"/>
  <c r="P69" i="15"/>
  <c r="H70" i="15"/>
  <c r="I70" i="15"/>
  <c r="K70" i="15"/>
  <c r="N70" i="15"/>
  <c r="O70" i="15"/>
  <c r="P70" i="15"/>
  <c r="J71" i="15"/>
  <c r="K71" i="15"/>
  <c r="N71" i="15"/>
  <c r="O71" i="15"/>
  <c r="P71" i="15"/>
  <c r="K72" i="15"/>
  <c r="O72" i="15"/>
  <c r="P72" i="15"/>
  <c r="J73" i="15"/>
  <c r="K73" i="15"/>
  <c r="N73" i="15"/>
  <c r="O73" i="15"/>
  <c r="P73" i="15"/>
  <c r="K74" i="15"/>
  <c r="O74" i="15"/>
  <c r="P74" i="15"/>
  <c r="J75" i="15"/>
  <c r="K75" i="15"/>
  <c r="N75" i="15"/>
  <c r="O75" i="15"/>
  <c r="P75" i="15"/>
  <c r="K76" i="15"/>
  <c r="O76" i="15"/>
  <c r="P76" i="15"/>
  <c r="J77" i="15"/>
  <c r="K77" i="15"/>
  <c r="N77" i="15"/>
  <c r="O77" i="15"/>
  <c r="P77" i="15"/>
  <c r="K78" i="15"/>
  <c r="O78" i="15"/>
  <c r="P78" i="15"/>
  <c r="H79" i="15"/>
  <c r="I79" i="15"/>
  <c r="K79" i="15"/>
  <c r="N79" i="15"/>
  <c r="O79" i="15"/>
  <c r="P79" i="15"/>
  <c r="J80" i="15"/>
  <c r="K80" i="15"/>
  <c r="M80" i="15"/>
  <c r="O80" i="15"/>
  <c r="P80" i="15"/>
  <c r="J81" i="15"/>
  <c r="K81" i="15"/>
  <c r="M81" i="15"/>
  <c r="O81" i="15"/>
  <c r="P81" i="15"/>
  <c r="J82" i="15"/>
  <c r="K82" i="15"/>
  <c r="M82" i="15"/>
  <c r="O82" i="15"/>
  <c r="P82" i="15"/>
  <c r="J83" i="15"/>
  <c r="K83" i="15"/>
  <c r="M83" i="15"/>
  <c r="O83" i="15"/>
  <c r="P83" i="15"/>
  <c r="H84" i="15"/>
  <c r="I84" i="15"/>
  <c r="K84" i="15"/>
  <c r="N84" i="15"/>
  <c r="O84" i="15"/>
  <c r="P84" i="15"/>
  <c r="J85" i="15"/>
  <c r="K85" i="15"/>
  <c r="M85" i="15"/>
  <c r="O85" i="15"/>
  <c r="P85" i="15"/>
  <c r="J86" i="15"/>
  <c r="K86" i="15"/>
  <c r="M86" i="15"/>
  <c r="O86" i="15"/>
  <c r="P86" i="15"/>
  <c r="J87" i="15"/>
  <c r="K87" i="15"/>
  <c r="M87" i="15"/>
  <c r="O87" i="15"/>
  <c r="P87" i="15"/>
  <c r="J88" i="15"/>
  <c r="K88" i="15"/>
  <c r="M88" i="15"/>
  <c r="O88" i="15"/>
  <c r="P88" i="15"/>
  <c r="H89" i="15"/>
  <c r="I89" i="15"/>
  <c r="K89" i="15"/>
  <c r="N89" i="15"/>
  <c r="O89" i="15"/>
  <c r="P89" i="15"/>
  <c r="K90" i="15"/>
  <c r="P90" i="15"/>
  <c r="J91" i="15"/>
  <c r="K91" i="15"/>
  <c r="N91" i="15"/>
  <c r="O91" i="15"/>
  <c r="P91" i="15"/>
  <c r="K92" i="15"/>
  <c r="O92" i="15"/>
  <c r="P92" i="15"/>
  <c r="J93" i="15"/>
  <c r="K93" i="15"/>
  <c r="N93" i="15"/>
  <c r="O93" i="15"/>
  <c r="P93" i="15"/>
  <c r="K94" i="15"/>
  <c r="O94" i="15"/>
  <c r="P94" i="15"/>
  <c r="J95" i="15"/>
  <c r="K95" i="15"/>
  <c r="N95" i="15"/>
  <c r="O95" i="15"/>
  <c r="P95" i="15"/>
  <c r="K96" i="15"/>
  <c r="O96" i="15"/>
  <c r="P96" i="15"/>
  <c r="J97" i="15"/>
  <c r="K97" i="15"/>
  <c r="N97" i="15"/>
  <c r="O97" i="15"/>
  <c r="P97" i="15"/>
  <c r="K98" i="15"/>
  <c r="O98" i="15"/>
  <c r="P98" i="15"/>
  <c r="H99" i="15"/>
  <c r="I99" i="15"/>
  <c r="K99" i="15"/>
  <c r="N99" i="15"/>
  <c r="O99" i="15"/>
  <c r="P99" i="15"/>
  <c r="J100" i="15"/>
  <c r="K100" i="15"/>
  <c r="N100" i="15"/>
  <c r="O100" i="15"/>
  <c r="P100" i="15"/>
  <c r="K101" i="15"/>
  <c r="O101" i="15"/>
  <c r="P101" i="15"/>
  <c r="J102" i="15"/>
  <c r="K102" i="15"/>
  <c r="N102" i="15"/>
  <c r="O102" i="15"/>
  <c r="P102" i="15"/>
  <c r="K103" i="15"/>
  <c r="O103" i="15"/>
  <c r="P103" i="15"/>
  <c r="J104" i="15"/>
  <c r="K104" i="15"/>
  <c r="N104" i="15"/>
  <c r="O104" i="15"/>
  <c r="P104" i="15"/>
  <c r="K105" i="15"/>
  <c r="O105" i="15"/>
  <c r="P105" i="15"/>
  <c r="J106" i="15"/>
  <c r="K106" i="15"/>
  <c r="N106" i="15"/>
  <c r="O106" i="15"/>
  <c r="P106" i="15"/>
  <c r="K107" i="15"/>
  <c r="O107" i="15"/>
  <c r="P107" i="15"/>
  <c r="H108" i="15"/>
  <c r="I108" i="15"/>
  <c r="K108" i="15"/>
  <c r="N108" i="15"/>
  <c r="O108" i="15"/>
  <c r="P108" i="15"/>
  <c r="J109" i="15"/>
  <c r="K109" i="15"/>
  <c r="M109" i="15"/>
  <c r="O109" i="15"/>
  <c r="P109" i="15"/>
  <c r="J110" i="15"/>
  <c r="K110" i="15"/>
  <c r="M110" i="15"/>
  <c r="O110" i="15"/>
  <c r="P110" i="15"/>
  <c r="J111" i="15"/>
  <c r="K111" i="15"/>
  <c r="M111" i="15"/>
  <c r="O111" i="15"/>
  <c r="P111" i="15"/>
  <c r="J112" i="15"/>
  <c r="K112" i="15"/>
  <c r="M112" i="15"/>
  <c r="O112" i="15"/>
  <c r="P112" i="15"/>
  <c r="H113" i="15"/>
  <c r="I113" i="15"/>
  <c r="K113" i="15"/>
  <c r="N113" i="15"/>
  <c r="O113" i="15"/>
  <c r="P113" i="15"/>
  <c r="J114" i="15"/>
  <c r="K114" i="15"/>
  <c r="M114" i="15"/>
  <c r="O114" i="15"/>
  <c r="P114" i="15"/>
  <c r="J115" i="15"/>
  <c r="K115" i="15"/>
  <c r="M115" i="15"/>
  <c r="O115" i="15"/>
  <c r="P115" i="15"/>
  <c r="J116" i="15"/>
  <c r="K116" i="15"/>
  <c r="M116" i="15"/>
  <c r="O116" i="15"/>
  <c r="P116" i="15"/>
  <c r="J117" i="15"/>
  <c r="K117" i="15"/>
  <c r="M117" i="15"/>
  <c r="O117" i="15"/>
  <c r="P117" i="15"/>
  <c r="H118" i="15"/>
  <c r="I118" i="15"/>
  <c r="K118" i="15"/>
  <c r="N118" i="15"/>
  <c r="O118" i="15"/>
  <c r="P118" i="15"/>
  <c r="K119" i="15"/>
  <c r="P119" i="15"/>
  <c r="J120" i="15"/>
  <c r="K120" i="15"/>
  <c r="N120" i="15"/>
  <c r="O120" i="15"/>
  <c r="P120" i="15"/>
  <c r="K121" i="15"/>
  <c r="O121" i="15"/>
  <c r="P121" i="15"/>
  <c r="J122" i="15"/>
  <c r="K122" i="15"/>
  <c r="N122" i="15"/>
  <c r="O122" i="15"/>
  <c r="P122" i="15"/>
  <c r="K123" i="15"/>
  <c r="O123" i="15"/>
  <c r="P123" i="15"/>
  <c r="J124" i="15"/>
  <c r="K124" i="15"/>
  <c r="N124" i="15"/>
  <c r="O124" i="15"/>
  <c r="P124" i="15"/>
  <c r="K125" i="15"/>
  <c r="O125" i="15"/>
  <c r="P125" i="15"/>
  <c r="J126" i="15"/>
  <c r="K126" i="15"/>
  <c r="N126" i="15"/>
  <c r="O126" i="15"/>
  <c r="P126" i="15"/>
  <c r="K127" i="15"/>
  <c r="O127" i="15"/>
  <c r="P127" i="15"/>
  <c r="H128" i="15"/>
  <c r="I128" i="15"/>
  <c r="K128" i="15"/>
  <c r="N128" i="15"/>
  <c r="O128" i="15"/>
  <c r="P128" i="15"/>
  <c r="J129" i="15"/>
  <c r="K129" i="15"/>
  <c r="N129" i="15"/>
  <c r="O129" i="15"/>
  <c r="P129" i="15"/>
  <c r="K130" i="15"/>
  <c r="O130" i="15"/>
  <c r="P130" i="15"/>
  <c r="J131" i="15"/>
  <c r="K131" i="15"/>
  <c r="N131" i="15"/>
  <c r="O131" i="15"/>
  <c r="P131" i="15"/>
  <c r="K132" i="15"/>
  <c r="O132" i="15"/>
  <c r="P132" i="15"/>
  <c r="J133" i="15"/>
  <c r="K133" i="15"/>
  <c r="N133" i="15"/>
  <c r="O133" i="15"/>
  <c r="P133" i="15"/>
  <c r="K134" i="15"/>
  <c r="O134" i="15"/>
  <c r="P134" i="15"/>
  <c r="J135" i="15"/>
  <c r="K135" i="15"/>
  <c r="N135" i="15"/>
  <c r="O135" i="15"/>
  <c r="P135" i="15"/>
  <c r="K136" i="15"/>
  <c r="O136" i="15"/>
  <c r="P136" i="15"/>
  <c r="H137" i="15"/>
  <c r="I137" i="15"/>
  <c r="K137" i="15"/>
  <c r="N137" i="15"/>
  <c r="O137" i="15"/>
  <c r="P137" i="15"/>
  <c r="J138" i="15"/>
  <c r="K138" i="15"/>
  <c r="M138" i="15"/>
  <c r="O138" i="15"/>
  <c r="P138" i="15"/>
  <c r="J139" i="15"/>
  <c r="K139" i="15"/>
  <c r="M139" i="15"/>
  <c r="O139" i="15"/>
  <c r="P139" i="15"/>
  <c r="J140" i="15"/>
  <c r="K140" i="15"/>
  <c r="M140" i="15"/>
  <c r="O140" i="15"/>
  <c r="P140" i="15"/>
  <c r="J141" i="15"/>
  <c r="K141" i="15"/>
  <c r="M141" i="15"/>
  <c r="O141" i="15"/>
  <c r="P141" i="15"/>
  <c r="H142" i="15"/>
  <c r="I142" i="15"/>
  <c r="K142" i="15"/>
  <c r="N142" i="15"/>
  <c r="O142" i="15"/>
  <c r="P142" i="15"/>
  <c r="J143" i="15"/>
  <c r="K143" i="15"/>
  <c r="M143" i="15"/>
  <c r="O143" i="15"/>
  <c r="P143" i="15"/>
  <c r="J144" i="15"/>
  <c r="K144" i="15"/>
  <c r="M144" i="15"/>
  <c r="O144" i="15"/>
  <c r="P144" i="15"/>
  <c r="J145" i="15"/>
  <c r="K145" i="15"/>
  <c r="M145" i="15"/>
  <c r="O145" i="15"/>
  <c r="P145" i="15"/>
  <c r="J146" i="15"/>
  <c r="K146" i="15"/>
  <c r="M146" i="15"/>
  <c r="O146" i="15"/>
  <c r="P146" i="15"/>
  <c r="H147" i="15"/>
  <c r="I147" i="15"/>
  <c r="K147" i="15"/>
  <c r="N147" i="15"/>
  <c r="O147" i="15"/>
  <c r="P147" i="15"/>
  <c r="K148" i="15"/>
  <c r="P148" i="15"/>
  <c r="K149" i="15"/>
  <c r="O149" i="15"/>
  <c r="P149" i="15"/>
  <c r="J150" i="15"/>
  <c r="K150" i="15"/>
  <c r="N150" i="15"/>
  <c r="O150" i="15"/>
  <c r="P150" i="15"/>
  <c r="K151" i="15"/>
  <c r="O151" i="15"/>
  <c r="P151" i="15"/>
  <c r="J152" i="15"/>
  <c r="K152" i="15"/>
  <c r="N152" i="15"/>
  <c r="O152" i="15"/>
  <c r="P152" i="15"/>
  <c r="K153" i="15"/>
  <c r="O153" i="15"/>
  <c r="P153" i="15"/>
  <c r="J154" i="15"/>
  <c r="K154" i="15"/>
  <c r="N154" i="15"/>
  <c r="O154" i="15"/>
  <c r="P154" i="15"/>
  <c r="K155" i="15"/>
  <c r="O155" i="15"/>
  <c r="P155" i="15"/>
  <c r="J156" i="15"/>
  <c r="K156" i="15"/>
  <c r="N156" i="15"/>
  <c r="O156" i="15"/>
  <c r="P156" i="15"/>
  <c r="H157" i="15"/>
  <c r="I157" i="15"/>
  <c r="K157" i="15"/>
  <c r="N157" i="15"/>
  <c r="O157" i="15"/>
  <c r="P157" i="15"/>
  <c r="K158" i="15"/>
  <c r="O158" i="15"/>
  <c r="P158" i="15"/>
  <c r="J159" i="15"/>
  <c r="K159" i="15"/>
  <c r="N159" i="15"/>
  <c r="O159" i="15"/>
  <c r="P159" i="15"/>
  <c r="K160" i="15"/>
  <c r="O160" i="15"/>
  <c r="P160" i="15"/>
  <c r="J161" i="15"/>
  <c r="K161" i="15"/>
  <c r="N161" i="15"/>
  <c r="O161" i="15"/>
  <c r="P161" i="15"/>
  <c r="K162" i="15"/>
  <c r="O162" i="15"/>
  <c r="P162" i="15"/>
  <c r="J163" i="15"/>
  <c r="K163" i="15"/>
  <c r="N163" i="15"/>
  <c r="O163" i="15"/>
  <c r="P163" i="15"/>
  <c r="K164" i="15"/>
  <c r="O164" i="15"/>
  <c r="P164" i="15"/>
  <c r="J165" i="15"/>
  <c r="K165" i="15"/>
  <c r="N165" i="15"/>
  <c r="O165" i="15"/>
  <c r="P165" i="15"/>
  <c r="H166" i="15"/>
  <c r="I166" i="15"/>
  <c r="K166" i="15"/>
  <c r="N166" i="15"/>
  <c r="O166" i="15"/>
  <c r="P166" i="15"/>
  <c r="J167" i="15"/>
  <c r="K167" i="15"/>
  <c r="M167" i="15"/>
  <c r="O167" i="15"/>
  <c r="P167" i="15"/>
  <c r="J168" i="15"/>
  <c r="K168" i="15"/>
  <c r="M168" i="15"/>
  <c r="O168" i="15"/>
  <c r="P168" i="15"/>
  <c r="J169" i="15"/>
  <c r="K169" i="15"/>
  <c r="M169" i="15"/>
  <c r="O169" i="15"/>
  <c r="P169" i="15"/>
  <c r="J170" i="15"/>
  <c r="K170" i="15"/>
  <c r="M170" i="15"/>
  <c r="O170" i="15"/>
  <c r="P170" i="15"/>
  <c r="H171" i="15"/>
  <c r="I171" i="15"/>
  <c r="K171" i="15"/>
  <c r="N171" i="15"/>
  <c r="O171" i="15"/>
  <c r="P171" i="15"/>
  <c r="J172" i="15"/>
  <c r="K172" i="15"/>
  <c r="M172" i="15"/>
  <c r="O172" i="15"/>
  <c r="P172" i="15"/>
  <c r="J173" i="15"/>
  <c r="K173" i="15"/>
  <c r="M173" i="15"/>
  <c r="O173" i="15"/>
  <c r="P173" i="15"/>
  <c r="J174" i="15"/>
  <c r="K174" i="15"/>
  <c r="M174" i="15"/>
  <c r="O174" i="15"/>
  <c r="P174" i="15"/>
  <c r="J175" i="15"/>
  <c r="K175" i="15"/>
  <c r="M175" i="15"/>
  <c r="O175" i="15"/>
  <c r="P175" i="15"/>
  <c r="H176" i="15"/>
  <c r="I176" i="15"/>
  <c r="N176" i="15"/>
  <c r="O176" i="15"/>
  <c r="P176" i="15"/>
  <c r="H178" i="15"/>
  <c r="I178" i="15"/>
  <c r="N178" i="15"/>
  <c r="O178" i="15"/>
  <c r="P178" i="15"/>
  <c r="H179" i="15"/>
  <c r="I179" i="15"/>
  <c r="N179" i="15"/>
  <c r="O179" i="15"/>
  <c r="P179" i="15"/>
  <c r="H181" i="15"/>
  <c r="I181" i="15"/>
  <c r="N181" i="15"/>
  <c r="O181" i="15"/>
  <c r="P181" i="15"/>
  <c r="H182" i="15"/>
  <c r="I182" i="15"/>
  <c r="N182" i="15"/>
  <c r="O182" i="15"/>
  <c r="P182" i="15"/>
  <c r="N184" i="15"/>
  <c r="O184" i="15"/>
  <c r="P184" i="15"/>
  <c r="C2" i="19"/>
  <c r="D2" i="19"/>
  <c r="E2" i="19"/>
  <c r="F2" i="19"/>
  <c r="G2" i="19"/>
  <c r="H2" i="19"/>
  <c r="I2" i="19"/>
  <c r="J2" i="19"/>
  <c r="K2" i="19"/>
  <c r="L2" i="19"/>
  <c r="C3" i="19"/>
  <c r="D3" i="19"/>
  <c r="E3" i="19"/>
  <c r="F3" i="19"/>
  <c r="G3" i="19"/>
  <c r="H3" i="19"/>
  <c r="I3" i="19"/>
  <c r="J3" i="19"/>
  <c r="K3" i="19"/>
  <c r="L3" i="19"/>
  <c r="B4" i="19"/>
  <c r="C4" i="19"/>
  <c r="D4" i="19"/>
  <c r="E4" i="19"/>
  <c r="F4" i="19"/>
  <c r="G4" i="19"/>
  <c r="H4" i="19"/>
  <c r="I4" i="19"/>
  <c r="J4" i="19"/>
  <c r="K4" i="19"/>
  <c r="L4" i="19"/>
  <c r="B8" i="19"/>
</calcChain>
</file>

<file path=xl/sharedStrings.xml><?xml version="1.0" encoding="utf-8"?>
<sst xmlns="http://schemas.openxmlformats.org/spreadsheetml/2006/main" count="4161" uniqueCount="247">
  <si>
    <t>YH8822.1</t>
  </si>
  <si>
    <t>YH8822.4</t>
  </si>
  <si>
    <t>GDP-KERN/RIVER</t>
  </si>
  <si>
    <t>YI1927.1</t>
  </si>
  <si>
    <t>YI1927.2</t>
  </si>
  <si>
    <t>YI3486.1</t>
  </si>
  <si>
    <t>YI3486.2</t>
  </si>
  <si>
    <t>YI3521.1</t>
  </si>
  <si>
    <t>YI3521.2</t>
  </si>
  <si>
    <t>YI1927.3</t>
  </si>
  <si>
    <t>YI1927.4</t>
  </si>
  <si>
    <t>YI3486.3</t>
  </si>
  <si>
    <t>YI3486.4</t>
  </si>
  <si>
    <t>YI3521.3</t>
  </si>
  <si>
    <t>YI3521.4</t>
  </si>
  <si>
    <t>YI0032.1</t>
  </si>
  <si>
    <t>YI0034.1</t>
  </si>
  <si>
    <t>YI0030.1</t>
  </si>
  <si>
    <t>YI0031.1</t>
  </si>
  <si>
    <t>Fixed</t>
  </si>
  <si>
    <t>Expiry</t>
  </si>
  <si>
    <t>Delta</t>
  </si>
  <si>
    <t>Pub Code</t>
  </si>
  <si>
    <t>Counterparty</t>
  </si>
  <si>
    <t>Period</t>
  </si>
  <si>
    <t>Deal Date</t>
  </si>
  <si>
    <t>Tagg Num</t>
  </si>
  <si>
    <t>O/S</t>
  </si>
  <si>
    <t>Price Code</t>
  </si>
  <si>
    <t>Fin / Phy</t>
  </si>
  <si>
    <t>Call / Put</t>
  </si>
  <si>
    <t>Opt Type</t>
  </si>
  <si>
    <t>Notional</t>
  </si>
  <si>
    <t>MtM Value</t>
  </si>
  <si>
    <t>F</t>
  </si>
  <si>
    <t>S</t>
  </si>
  <si>
    <t>NG</t>
  </si>
  <si>
    <t>AIGCOMARB</t>
  </si>
  <si>
    <t>Y13949.1</t>
  </si>
  <si>
    <t>AECOUS</t>
  </si>
  <si>
    <t>AARB</t>
  </si>
  <si>
    <t>Y13949.2</t>
  </si>
  <si>
    <t>Y13949.3</t>
  </si>
  <si>
    <t>NX1</t>
  </si>
  <si>
    <t>Y13949.4</t>
  </si>
  <si>
    <t>GDP-HEHUB</t>
  </si>
  <si>
    <t>IF-NWPL_ROCKY_M</t>
  </si>
  <si>
    <t>Y48977.1</t>
  </si>
  <si>
    <t>Y48977.3</t>
  </si>
  <si>
    <t>Y85274.1</t>
  </si>
  <si>
    <t>Y85274.2</t>
  </si>
  <si>
    <t>Y90666.1</t>
  </si>
  <si>
    <t>Y90666.2</t>
  </si>
  <si>
    <t>YA8796.1</t>
  </si>
  <si>
    <t>YA8796.2</t>
  </si>
  <si>
    <t>YA8804.1</t>
  </si>
  <si>
    <t>YA8804.2</t>
  </si>
  <si>
    <t>YA8817.1</t>
  </si>
  <si>
    <t>YA8817.2</t>
  </si>
  <si>
    <t>YA8819.1</t>
  </si>
  <si>
    <t>YA8819.2</t>
  </si>
  <si>
    <t>YB3778.1</t>
  </si>
  <si>
    <t>YB3778.2</t>
  </si>
  <si>
    <t>YB3781.1</t>
  </si>
  <si>
    <t>YB3781.2</t>
  </si>
  <si>
    <t>Y46459.1</t>
  </si>
  <si>
    <t>Y46459.2</t>
  </si>
  <si>
    <t>Y76886.1</t>
  </si>
  <si>
    <t>Y76886.2</t>
  </si>
  <si>
    <t>Y76886.3</t>
  </si>
  <si>
    <t>Y76886.4</t>
  </si>
  <si>
    <t>YA8761.1</t>
  </si>
  <si>
    <t>YA8761.2</t>
  </si>
  <si>
    <t>YA8761.3</t>
  </si>
  <si>
    <t>YA8761.4</t>
  </si>
  <si>
    <t>Y68116.1</t>
  </si>
  <si>
    <t>Y68118.1</t>
  </si>
  <si>
    <t>Y73882.1</t>
  </si>
  <si>
    <t>Y73882.2</t>
  </si>
  <si>
    <t>Y73883.1</t>
  </si>
  <si>
    <t>Y73883.2</t>
  </si>
  <si>
    <t>YB1706.1</t>
  </si>
  <si>
    <t>YB1706.2</t>
  </si>
  <si>
    <t>YB1709.1</t>
  </si>
  <si>
    <t>YB1709.2</t>
  </si>
  <si>
    <t>YD7372.1</t>
  </si>
  <si>
    <t>YD7372.2</t>
  </si>
  <si>
    <t>YE3052.1</t>
  </si>
  <si>
    <t>YE3052.2</t>
  </si>
  <si>
    <t>YE3054.1</t>
  </si>
  <si>
    <t>YE3054.2</t>
  </si>
  <si>
    <t>Y48977.2</t>
  </si>
  <si>
    <t>Y48977.4</t>
  </si>
  <si>
    <t>Y85274.3</t>
  </si>
  <si>
    <t>Y85274.4</t>
  </si>
  <si>
    <t>Y90666.3</t>
  </si>
  <si>
    <t>Y90666.4</t>
  </si>
  <si>
    <t>YA8796.3</t>
  </si>
  <si>
    <t>YA8796.4</t>
  </si>
  <si>
    <t>YA8804.3</t>
  </si>
  <si>
    <t>YA8804.4</t>
  </si>
  <si>
    <t>YA8817.3</t>
  </si>
  <si>
    <t>YA8817.4</t>
  </si>
  <si>
    <t>YA8819.3</t>
  </si>
  <si>
    <t>YA8819.4</t>
  </si>
  <si>
    <t>YB3778.3</t>
  </si>
  <si>
    <t>YB3778.4</t>
  </si>
  <si>
    <t>YB3781.3</t>
  </si>
  <si>
    <t>YB3781.4</t>
  </si>
  <si>
    <t>V41967.1</t>
  </si>
  <si>
    <t>NXAVCPROMPT</t>
  </si>
  <si>
    <t>WTI</t>
  </si>
  <si>
    <t>V41967.4</t>
  </si>
  <si>
    <t>VD2714.2</t>
  </si>
  <si>
    <t>VD2962.2</t>
  </si>
  <si>
    <t>V41967.2</t>
  </si>
  <si>
    <t>PLATTS-N61S</t>
  </si>
  <si>
    <t>61NY</t>
  </si>
  <si>
    <t>V41967.5</t>
  </si>
  <si>
    <t>VD2714.1</t>
  </si>
  <si>
    <t>VD2962.1</t>
  </si>
  <si>
    <t>YG8715.1</t>
  </si>
  <si>
    <t>YG8715.3</t>
  </si>
  <si>
    <t>YG8715.4</t>
  </si>
  <si>
    <t>YG8715.5</t>
  </si>
  <si>
    <t>Mid</t>
  </si>
  <si>
    <t>Disc</t>
  </si>
  <si>
    <t>DKR Sells 1/day of AECO fixed price</t>
  </si>
  <si>
    <t>DKR Sells 1/day of Nov-Mar Rockies</t>
  </si>
  <si>
    <t>DKR Sells 100 Jan Nymex NG</t>
  </si>
  <si>
    <t>DKR Buys 100 Dec Nymex NG/Sells 100 Jan Nymex NG</t>
  </si>
  <si>
    <t>DKR Sells 1/2 per day of Apr-Oct Rockies</t>
  </si>
  <si>
    <t>DKR Buys 3/4 per day of Nov-Mar Rockies</t>
  </si>
  <si>
    <t>DKR Buys 100 Dec Nymex/Sells 100 Jan Nymex</t>
  </si>
  <si>
    <t>DRK Buys 1/day of Nov-Mar Rockies Basis</t>
  </si>
  <si>
    <t>DKR Buys 200 Dec Nymex NG</t>
  </si>
  <si>
    <t>DKR Sells 300 Dec Nymex NG/Buys 300 Jan Nymex NG</t>
  </si>
  <si>
    <t>DKR Buys 1/2 per day of Apr-Oct AECO</t>
  </si>
  <si>
    <t>YH8822.3</t>
  </si>
  <si>
    <t>YH8822.5</t>
  </si>
  <si>
    <t>DKR Sells 1/2 per day of Apr-Oct Hub</t>
  </si>
  <si>
    <t>DKR Buys 1/day of Apr-Oct Rockies Basis</t>
  </si>
  <si>
    <t>DKR Sells 1/day of Apr-Oct Hub</t>
  </si>
  <si>
    <t>DKR Sells 1/2 per day of Dec-Mar Rockies</t>
  </si>
  <si>
    <t>DKR Buys 1/2 per day of Dec-Mar Rockies</t>
  </si>
  <si>
    <t xml:space="preserve">DKR Buys 1.5 per day of Apr-Oct Rockies </t>
  </si>
  <si>
    <t>DKR Sells 1.5 per day of Apr-Oct Hub</t>
  </si>
  <si>
    <t>Volume</t>
  </si>
  <si>
    <t>DKR Sells 1 HDD Swap</t>
  </si>
  <si>
    <t>DKR Buys 1 HDD Swap</t>
  </si>
  <si>
    <t>DKR Buys 25/month WTI Calendar Swap</t>
  </si>
  <si>
    <t>DKR Sells 25/month NYH #6 1% Calendar Swap</t>
  </si>
  <si>
    <t>DKR Buys 50/month NYH #6 1% Calendar Swap</t>
  </si>
  <si>
    <t>DKR Sells 50/month WTI Calendar Swap</t>
  </si>
  <si>
    <t>DKR Buys 1/day of Hub Fixed Price</t>
  </si>
  <si>
    <t>DKR Buys 1/2 per day of Apr-Oct Hub</t>
  </si>
  <si>
    <t>DKR Sells 1/day of Apr-Oct Rockies</t>
  </si>
  <si>
    <t>DKR Buys 1/day of Apr-Oct Nymex</t>
  </si>
  <si>
    <t>AIGCOMARB AECO Position</t>
  </si>
  <si>
    <t>AARB AECO Postion</t>
  </si>
  <si>
    <t>AIGCOMARB Hub Position</t>
  </si>
  <si>
    <t>AARB Hub Postion</t>
  </si>
  <si>
    <t>Total Position</t>
  </si>
  <si>
    <t>DKR Sells 100 Dec</t>
  </si>
  <si>
    <t>AIGCOMARB Dec</t>
  </si>
  <si>
    <t>AARB Dec</t>
  </si>
  <si>
    <t>AIGCOMARB Jan</t>
  </si>
  <si>
    <t>AARB Jan</t>
  </si>
  <si>
    <t>Total Dec/Jan</t>
  </si>
  <si>
    <t>DKR Buys 1/day of Nymex</t>
  </si>
  <si>
    <t>DKR Sells 3/4 per day of Nymex</t>
  </si>
  <si>
    <t>DKR Sells 1/day of Nymex</t>
  </si>
  <si>
    <t>DKR Buys 1/2 per day of Dec-Mar Hub</t>
  </si>
  <si>
    <t>AIGCOMARB Dec-Mar Rockies</t>
  </si>
  <si>
    <t>AARB Dec-Mar Rockies</t>
  </si>
  <si>
    <t>AIGCOMARB Dec-Mar Hub</t>
  </si>
  <si>
    <t>AARB Dec-Mar Hub</t>
  </si>
  <si>
    <t>Total Dec-Mar Rockies</t>
  </si>
  <si>
    <t>AIGCOMARB Apr-Oct Rockies</t>
  </si>
  <si>
    <t>AARB Apr-Oct Rockies</t>
  </si>
  <si>
    <t>AIGCOMARB Apr-Oct Hub</t>
  </si>
  <si>
    <t>AARB Apr-Oct Hub</t>
  </si>
  <si>
    <t>Total Rockies Apr-Oct</t>
  </si>
  <si>
    <t>DKR Buys 1/day of Cal02 Nymex NG</t>
  </si>
  <si>
    <t>DKR Sells 1/day of Cal03 Nymex NG</t>
  </si>
  <si>
    <t>DKR Buys 1/day of Cal03 Nymex</t>
  </si>
  <si>
    <t>DKR Sells 1/day of Cal02 Nymex</t>
  </si>
  <si>
    <t>AIGCOMARB Cal02</t>
  </si>
  <si>
    <t>AARB Cal02</t>
  </si>
  <si>
    <t>AIGCOMARB Cal03</t>
  </si>
  <si>
    <t>AARB Cal03</t>
  </si>
  <si>
    <t>Total Cal02-Cal03</t>
  </si>
  <si>
    <t>Rockies Apr-Oct</t>
  </si>
  <si>
    <t>Rockies Dec-Mar</t>
  </si>
  <si>
    <t>AECO Apr-Oct</t>
  </si>
  <si>
    <t>Fuel Oil Crack</t>
  </si>
  <si>
    <t>Weather</t>
  </si>
  <si>
    <t>AIGCOMARB (Nominal)</t>
  </si>
  <si>
    <t>AARB (Nominal)</t>
  </si>
  <si>
    <t>AIGCOMARB (Discounted)</t>
  </si>
  <si>
    <t>AARB (Discounted)</t>
  </si>
  <si>
    <t>Cal02</t>
  </si>
  <si>
    <t>Cal03</t>
  </si>
  <si>
    <t>Nymex Dec</t>
  </si>
  <si>
    <t>Nymex Jan</t>
  </si>
  <si>
    <t>AIGCOMARB Fuel Oil</t>
  </si>
  <si>
    <t>AARB Fuel Oil</t>
  </si>
  <si>
    <t>AIGCOMARB Crude</t>
  </si>
  <si>
    <t>AARB Crude</t>
  </si>
  <si>
    <t>Total</t>
  </si>
  <si>
    <t>Total Crack</t>
  </si>
  <si>
    <t>Deal #</t>
  </si>
  <si>
    <t>Code</t>
  </si>
  <si>
    <t>Term Start</t>
  </si>
  <si>
    <t>Term End</t>
  </si>
  <si>
    <t>Price</t>
  </si>
  <si>
    <t>Nov 1-9 Price</t>
  </si>
  <si>
    <t>MTM</t>
  </si>
  <si>
    <t>DATE</t>
  </si>
  <si>
    <t>YD6643</t>
  </si>
  <si>
    <t>Kern</t>
  </si>
  <si>
    <t>DKR Sells</t>
  </si>
  <si>
    <t>YD7298</t>
  </si>
  <si>
    <t>YF6408</t>
  </si>
  <si>
    <t>DKR Buys</t>
  </si>
  <si>
    <t>YI5216</t>
  </si>
  <si>
    <t>HH</t>
  </si>
  <si>
    <t>Kern MTM, 10-30 Nov</t>
  </si>
  <si>
    <t>DKR Sells 20,000 per day for 20 days at avg. Price of 2.38 and buys same vol. Back at avg. Price of 2.343</t>
  </si>
  <si>
    <t>HH MTM, 10-30 Nov</t>
  </si>
  <si>
    <t>DKR Buys 20,000 per day for 20 days at avg. Price of 2.665 and sells same vol. Back at avg. Price of 2.93</t>
  </si>
  <si>
    <t>Kern MTM 1-9</t>
  </si>
  <si>
    <t>DKR Sells 20,000 per day for 9 days at average price of 2.665 which settles against 2.246;buys 10,000 per day for 9 days at 2.605 which settles agains 2.246</t>
  </si>
  <si>
    <t>HH MTM 1-9</t>
  </si>
  <si>
    <t>DKR Buys 20,000 per day for 9 days at average price of 2.665 which settles against 2.894;sells 10,000 per day for 9 days at 3.08 which settles against 2.894</t>
  </si>
  <si>
    <t>Gas Daily Trades</t>
  </si>
  <si>
    <t>Disc. Rate</t>
  </si>
  <si>
    <t>Disc. MtM Value</t>
  </si>
  <si>
    <t>Libor +</t>
  </si>
  <si>
    <t>400 bp</t>
  </si>
  <si>
    <t>Libor +400 bp total</t>
  </si>
  <si>
    <t>Libor + 400 bp Total</t>
  </si>
  <si>
    <t>Nominal</t>
  </si>
  <si>
    <t>Libor  Rate - 11/12/2001</t>
  </si>
  <si>
    <t xml:space="preserve">DF </t>
  </si>
  <si>
    <t>Libor  Rate - 11/12/2001 + 400 bp</t>
  </si>
  <si>
    <t>Discounted (Libor)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</si>
</sst>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1" formatCode="dd\-mmm\-yy"/>
    <numFmt numFmtId="174" formatCode="&quot;$&quot;#,##0"/>
    <numFmt numFmtId="176" formatCode="dd\-mmm\-yyyy"/>
    <numFmt numFmtId="180" formatCode="_(&quot;$&quot;* #,##0_);_(&quot;$&quot;* \(#,##0\);_(&quot;$&quot;* &quot;-&quot;??_);_(@_)"/>
    <numFmt numFmtId="184" formatCode="_(* #,##0_);_(* \(#,##0\);_(* &quot;-&quot;??_);_(@_)"/>
    <numFmt numFmtId="185" formatCode="_(&quot;$&quot;* #,##0.000_);_(&quot;$&quot;* \(#,##0.000\);_(&quot;$&quot;* &quot;-&quot;??_);_(@_)"/>
    <numFmt numFmtId="186" formatCode="_(* #,##0.000_);_(* \(#,##0.000\);_(* &quot;-&quot;??_);_(@_)"/>
    <numFmt numFmtId="188" formatCode="mmmm\-yy"/>
  </numFmts>
  <fonts count="1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  <font>
      <b/>
      <sz val="10"/>
      <color indexed="9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171" fontId="2" fillId="0" borderId="0" xfId="0" applyNumberFormat="1" applyFont="1"/>
    <xf numFmtId="3" fontId="2" fillId="0" borderId="0" xfId="0" applyNumberFormat="1" applyFont="1"/>
    <xf numFmtId="174" fontId="2" fillId="0" borderId="0" xfId="0" applyNumberFormat="1" applyFont="1"/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3" fillId="2" borderId="1" xfId="2" applyFont="1" applyFill="1" applyBorder="1" applyAlignment="1">
      <alignment horizontal="center" vertical="top"/>
    </xf>
    <xf numFmtId="44" fontId="3" fillId="2" borderId="2" xfId="2" applyFont="1" applyFill="1" applyBorder="1" applyAlignment="1">
      <alignment horizontal="center" vertical="top"/>
    </xf>
    <xf numFmtId="171" fontId="3" fillId="2" borderId="2" xfId="0" applyNumberFormat="1" applyFont="1" applyFill="1" applyBorder="1" applyAlignment="1">
      <alignment horizontal="center"/>
    </xf>
    <xf numFmtId="171" fontId="3" fillId="2" borderId="2" xfId="2" applyNumberFormat="1" applyFont="1" applyFill="1" applyBorder="1" applyAlignment="1">
      <alignment horizontal="center" vertical="top"/>
    </xf>
    <xf numFmtId="3" fontId="3" fillId="2" borderId="2" xfId="2" applyNumberFormat="1" applyFont="1" applyFill="1" applyBorder="1" applyAlignment="1">
      <alignment horizontal="center" vertical="top"/>
    </xf>
    <xf numFmtId="169" fontId="3" fillId="2" borderId="2" xfId="2" applyNumberFormat="1" applyFont="1" applyFill="1" applyBorder="1" applyAlignment="1">
      <alignment horizontal="center" vertical="top"/>
    </xf>
    <xf numFmtId="44" fontId="3" fillId="2" borderId="3" xfId="2" applyFont="1" applyFill="1" applyBorder="1" applyAlignment="1">
      <alignment horizontal="center" vertical="top"/>
    </xf>
    <xf numFmtId="44" fontId="3" fillId="2" borderId="4" xfId="2" applyFont="1" applyFill="1" applyBorder="1" applyAlignment="1">
      <alignment horizontal="center" vertical="top"/>
    </xf>
    <xf numFmtId="171" fontId="3" fillId="2" borderId="4" xfId="0" applyNumberFormat="1" applyFont="1" applyFill="1" applyBorder="1" applyAlignment="1">
      <alignment horizontal="center"/>
    </xf>
    <xf numFmtId="171" fontId="3" fillId="2" borderId="4" xfId="2" applyNumberFormat="1" applyFont="1" applyFill="1" applyBorder="1" applyAlignment="1">
      <alignment horizontal="center" vertical="top"/>
    </xf>
    <xf numFmtId="176" fontId="3" fillId="2" borderId="4" xfId="2" applyNumberFormat="1" applyFont="1" applyFill="1" applyBorder="1" applyAlignment="1">
      <alignment horizontal="center" vertical="top"/>
    </xf>
    <xf numFmtId="3" fontId="3" fillId="2" borderId="4" xfId="2" applyNumberFormat="1" applyFont="1" applyFill="1" applyBorder="1" applyAlignment="1">
      <alignment horizontal="center" vertical="top"/>
    </xf>
    <xf numFmtId="169" fontId="3" fillId="2" borderId="4" xfId="2" applyNumberFormat="1" applyFont="1" applyFill="1" applyBorder="1" applyAlignment="1">
      <alignment horizontal="center" vertical="top"/>
    </xf>
    <xf numFmtId="0" fontId="2" fillId="0" borderId="0" xfId="0" applyFont="1" applyFill="1"/>
    <xf numFmtId="171" fontId="2" fillId="0" borderId="0" xfId="0" applyNumberFormat="1" applyFont="1" applyFill="1"/>
    <xf numFmtId="0" fontId="2" fillId="0" borderId="0" xfId="0" applyFont="1" applyFill="1" applyAlignment="1">
      <alignment horizontal="center"/>
    </xf>
    <xf numFmtId="174" fontId="3" fillId="2" borderId="5" xfId="2" applyNumberFormat="1" applyFont="1" applyFill="1" applyBorder="1" applyAlignment="1">
      <alignment horizontal="center" vertical="top"/>
    </xf>
    <xf numFmtId="174" fontId="3" fillId="2" borderId="6" xfId="2" applyNumberFormat="1" applyFont="1" applyFill="1" applyBorder="1" applyAlignment="1">
      <alignment horizontal="center" vertical="top"/>
    </xf>
    <xf numFmtId="44" fontId="3" fillId="0" borderId="0" xfId="2" applyFont="1" applyFill="1" applyBorder="1" applyAlignment="1">
      <alignment horizontal="center" vertical="top"/>
    </xf>
    <xf numFmtId="171" fontId="3" fillId="0" borderId="0" xfId="0" applyNumberFormat="1" applyFont="1" applyFill="1" applyBorder="1" applyAlignment="1">
      <alignment horizontal="center"/>
    </xf>
    <xf numFmtId="171" fontId="3" fillId="0" borderId="0" xfId="2" applyNumberFormat="1" applyFont="1" applyFill="1" applyBorder="1" applyAlignment="1">
      <alignment horizontal="center" vertical="top"/>
    </xf>
    <xf numFmtId="3" fontId="3" fillId="0" borderId="0" xfId="2" applyNumberFormat="1" applyFont="1" applyFill="1" applyBorder="1" applyAlignment="1">
      <alignment horizontal="center" vertical="top"/>
    </xf>
    <xf numFmtId="169" fontId="3" fillId="0" borderId="0" xfId="2" applyNumberFormat="1" applyFont="1" applyFill="1" applyBorder="1" applyAlignment="1">
      <alignment horizontal="center" vertical="top"/>
    </xf>
    <xf numFmtId="174" fontId="3" fillId="0" borderId="0" xfId="2" applyNumberFormat="1" applyFont="1" applyFill="1" applyBorder="1" applyAlignment="1">
      <alignment horizontal="center" vertical="top"/>
    </xf>
    <xf numFmtId="44" fontId="3" fillId="0" borderId="0" xfId="2" applyFont="1" applyFill="1" applyBorder="1" applyAlignment="1">
      <alignment horizontal="left" vertical="top"/>
    </xf>
    <xf numFmtId="0" fontId="4" fillId="0" borderId="0" xfId="0" applyFont="1" applyFill="1"/>
    <xf numFmtId="44" fontId="2" fillId="0" borderId="0" xfId="2" applyFont="1"/>
    <xf numFmtId="0" fontId="4" fillId="0" borderId="0" xfId="0" applyFont="1"/>
    <xf numFmtId="0" fontId="5" fillId="0" borderId="0" xfId="0" applyFont="1"/>
    <xf numFmtId="2" fontId="2" fillId="0" borderId="0" xfId="0" applyNumberFormat="1" applyFont="1"/>
    <xf numFmtId="169" fontId="2" fillId="0" borderId="0" xfId="0" applyNumberFormat="1" applyFont="1"/>
    <xf numFmtId="3" fontId="4" fillId="0" borderId="0" xfId="0" applyNumberFormat="1" applyFont="1"/>
    <xf numFmtId="169" fontId="4" fillId="0" borderId="0" xfId="0" applyNumberFormat="1" applyFont="1"/>
    <xf numFmtId="174" fontId="4" fillId="0" borderId="0" xfId="0" applyNumberFormat="1" applyFont="1"/>
    <xf numFmtId="180" fontId="4" fillId="0" borderId="0" xfId="2" applyNumberFormat="1" applyFont="1"/>
    <xf numFmtId="180" fontId="2" fillId="0" borderId="0" xfId="2" applyNumberFormat="1" applyFont="1"/>
    <xf numFmtId="17" fontId="0" fillId="0" borderId="0" xfId="0" applyNumberFormat="1"/>
    <xf numFmtId="2" fontId="4" fillId="0" borderId="0" xfId="0" applyNumberFormat="1" applyFont="1"/>
    <xf numFmtId="180" fontId="0" fillId="0" borderId="0" xfId="0" applyNumberFormat="1"/>
    <xf numFmtId="14" fontId="0" fillId="0" borderId="0" xfId="0" applyNumberFormat="1"/>
    <xf numFmtId="180" fontId="0" fillId="0" borderId="0" xfId="2" applyNumberFormat="1" applyFont="1"/>
    <xf numFmtId="43" fontId="0" fillId="0" borderId="0" xfId="1" applyFont="1"/>
    <xf numFmtId="184" fontId="0" fillId="0" borderId="0" xfId="0" applyNumberFormat="1"/>
    <xf numFmtId="184" fontId="0" fillId="0" borderId="0" xfId="1" applyNumberFormat="1" applyFont="1"/>
    <xf numFmtId="0" fontId="6" fillId="0" borderId="0" xfId="0" applyFont="1"/>
    <xf numFmtId="180" fontId="5" fillId="0" borderId="0" xfId="0" applyNumberFormat="1" applyFont="1"/>
    <xf numFmtId="3" fontId="5" fillId="0" borderId="0" xfId="0" applyNumberFormat="1" applyFont="1"/>
    <xf numFmtId="180" fontId="5" fillId="0" borderId="0" xfId="2" applyNumberFormat="1" applyFont="1"/>
    <xf numFmtId="184" fontId="4" fillId="0" borderId="0" xfId="0" applyNumberFormat="1" applyFont="1"/>
    <xf numFmtId="0" fontId="7" fillId="0" borderId="0" xfId="0" applyFont="1"/>
    <xf numFmtId="0" fontId="8" fillId="3" borderId="0" xfId="0" applyFont="1" applyFill="1" applyAlignment="1">
      <alignment horizontal="center" vertical="center"/>
    </xf>
    <xf numFmtId="184" fontId="1" fillId="0" borderId="0" xfId="1" applyNumberFormat="1"/>
    <xf numFmtId="14" fontId="0" fillId="4" borderId="0" xfId="0" applyNumberFormat="1" applyFill="1" applyAlignment="1">
      <alignment horizontal="center"/>
    </xf>
    <xf numFmtId="186" fontId="1" fillId="4" borderId="0" xfId="1" applyNumberFormat="1" applyFill="1" applyAlignment="1">
      <alignment horizontal="center"/>
    </xf>
    <xf numFmtId="0" fontId="0" fillId="4" borderId="0" xfId="0" applyFill="1" applyAlignment="1">
      <alignment horizontal="center"/>
    </xf>
    <xf numFmtId="184" fontId="5" fillId="0" borderId="0" xfId="1" applyNumberFormat="1" applyFont="1"/>
    <xf numFmtId="185" fontId="5" fillId="0" borderId="0" xfId="2" applyNumberFormat="1" applyFont="1"/>
    <xf numFmtId="14" fontId="5" fillId="0" borderId="0" xfId="0" applyNumberFormat="1" applyFont="1"/>
    <xf numFmtId="186" fontId="1" fillId="0" borderId="0" xfId="1" applyNumberFormat="1" applyAlignment="1"/>
    <xf numFmtId="180" fontId="1" fillId="0" borderId="0" xfId="2" applyNumberFormat="1"/>
    <xf numFmtId="10" fontId="2" fillId="0" borderId="0" xfId="3" applyNumberFormat="1" applyFont="1"/>
    <xf numFmtId="188" fontId="0" fillId="0" borderId="0" xfId="0" applyNumberFormat="1"/>
    <xf numFmtId="10" fontId="0" fillId="0" borderId="0" xfId="3" applyNumberFormat="1" applyFont="1"/>
    <xf numFmtId="184" fontId="9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5" workbookViewId="0">
      <selection activeCell="B31" sqref="B31"/>
    </sheetView>
  </sheetViews>
  <sheetFormatPr defaultRowHeight="12.75" x14ac:dyDescent="0.2"/>
  <cols>
    <col min="1" max="1" width="18.28515625" customWidth="1"/>
    <col min="2" max="2" width="13.28515625" bestFit="1" customWidth="1"/>
    <col min="4" max="4" width="10.28515625" customWidth="1"/>
    <col min="5" max="6" width="11.140625" customWidth="1"/>
    <col min="7" max="7" width="10.85546875" bestFit="1" customWidth="1"/>
    <col min="9" max="9" width="12.7109375" customWidth="1"/>
    <col min="11" max="11" width="2.5703125" customWidth="1"/>
    <col min="12" max="12" width="11.140625" customWidth="1"/>
    <col min="13" max="13" width="14.5703125" customWidth="1"/>
    <col min="14" max="14" width="2.5703125" customWidth="1"/>
    <col min="16" max="16" width="10.28515625" customWidth="1"/>
  </cols>
  <sheetData>
    <row r="1" spans="1:16" x14ac:dyDescent="0.2">
      <c r="A1" s="56" t="s">
        <v>25</v>
      </c>
      <c r="B1" s="56" t="s">
        <v>211</v>
      </c>
      <c r="C1" s="56" t="s">
        <v>212</v>
      </c>
      <c r="D1" s="56"/>
      <c r="E1" s="56" t="s">
        <v>213</v>
      </c>
      <c r="F1" s="56" t="s">
        <v>214</v>
      </c>
      <c r="G1" s="56" t="s">
        <v>147</v>
      </c>
      <c r="H1" s="56" t="s">
        <v>215</v>
      </c>
      <c r="I1" s="56" t="s">
        <v>216</v>
      </c>
      <c r="J1" s="56" t="s">
        <v>217</v>
      </c>
      <c r="L1" s="57" t="s">
        <v>218</v>
      </c>
      <c r="M1" s="57" t="s">
        <v>2</v>
      </c>
      <c r="O1" s="57" t="s">
        <v>218</v>
      </c>
      <c r="P1" s="57" t="s">
        <v>45</v>
      </c>
    </row>
    <row r="2" spans="1:16" x14ac:dyDescent="0.2">
      <c r="A2" s="46">
        <v>37187</v>
      </c>
      <c r="B2" t="s">
        <v>219</v>
      </c>
      <c r="C2" t="s">
        <v>220</v>
      </c>
      <c r="D2" t="s">
        <v>221</v>
      </c>
      <c r="E2" s="46">
        <v>37196</v>
      </c>
      <c r="F2" s="46">
        <v>37225</v>
      </c>
      <c r="G2" s="58">
        <v>-10000</v>
      </c>
      <c r="H2">
        <v>2.37</v>
      </c>
      <c r="I2">
        <v>2.246</v>
      </c>
      <c r="J2" s="49">
        <f>(H2-I2)*(G2*9)</f>
        <v>-11160.000000000009</v>
      </c>
      <c r="L2" s="59">
        <v>37196</v>
      </c>
      <c r="M2" s="60">
        <v>2.7250000000000001</v>
      </c>
      <c r="O2" s="59">
        <v>37196</v>
      </c>
      <c r="P2" s="61">
        <v>3.07</v>
      </c>
    </row>
    <row r="3" spans="1:16" x14ac:dyDescent="0.2">
      <c r="A3" s="46">
        <v>37188</v>
      </c>
      <c r="B3" t="s">
        <v>222</v>
      </c>
      <c r="C3" t="s">
        <v>220</v>
      </c>
      <c r="D3" t="s">
        <v>221</v>
      </c>
      <c r="E3" s="46">
        <v>37196</v>
      </c>
      <c r="F3" s="46">
        <v>37225</v>
      </c>
      <c r="G3" s="58">
        <v>-10000</v>
      </c>
      <c r="H3">
        <v>2.39</v>
      </c>
      <c r="I3">
        <v>2.246</v>
      </c>
      <c r="J3" s="49">
        <f>(H3-I3)*(G3*9)</f>
        <v>-12960.000000000011</v>
      </c>
      <c r="L3" s="59">
        <v>37197</v>
      </c>
      <c r="M3" s="60">
        <v>2.4500000000000002</v>
      </c>
      <c r="O3" s="59">
        <v>37197</v>
      </c>
      <c r="P3" s="61">
        <v>3.0049999999999999</v>
      </c>
    </row>
    <row r="4" spans="1:16" x14ac:dyDescent="0.2">
      <c r="A4" s="46"/>
      <c r="E4" s="46"/>
      <c r="F4" s="46"/>
      <c r="G4" s="62">
        <f>SUM(G2:G3)</f>
        <v>-20000</v>
      </c>
      <c r="H4" s="63">
        <f>AVERAGE(H2:H3)</f>
        <v>2.38</v>
      </c>
      <c r="L4" s="59">
        <v>37198</v>
      </c>
      <c r="M4" s="60">
        <v>2.1150000000000002</v>
      </c>
      <c r="O4" s="59">
        <v>37198</v>
      </c>
      <c r="P4" s="61">
        <v>2.96</v>
      </c>
    </row>
    <row r="5" spans="1:16" x14ac:dyDescent="0.2">
      <c r="A5" s="46">
        <v>37194</v>
      </c>
      <c r="B5" t="s">
        <v>223</v>
      </c>
      <c r="C5" t="s">
        <v>220</v>
      </c>
      <c r="D5" t="s">
        <v>224</v>
      </c>
      <c r="E5" s="46">
        <v>37196</v>
      </c>
      <c r="F5" s="46">
        <v>37225</v>
      </c>
      <c r="G5" s="58">
        <v>10000</v>
      </c>
      <c r="H5">
        <v>2.605</v>
      </c>
      <c r="I5">
        <v>2.246</v>
      </c>
      <c r="J5" s="49">
        <f>(H5-I5)*(G5*9)</f>
        <v>32310</v>
      </c>
      <c r="L5" s="59">
        <v>37199</v>
      </c>
      <c r="M5" s="60">
        <v>2.1150000000000002</v>
      </c>
      <c r="O5" s="59">
        <v>37199</v>
      </c>
      <c r="P5" s="61">
        <v>2.96</v>
      </c>
    </row>
    <row r="6" spans="1:16" x14ac:dyDescent="0.2">
      <c r="A6" s="46">
        <v>37203</v>
      </c>
      <c r="B6" t="s">
        <v>225</v>
      </c>
      <c r="C6" t="s">
        <v>220</v>
      </c>
      <c r="D6" t="s">
        <v>224</v>
      </c>
      <c r="E6" s="64">
        <v>37205</v>
      </c>
      <c r="F6" s="46">
        <v>37225</v>
      </c>
      <c r="G6" s="58">
        <v>10000</v>
      </c>
      <c r="H6">
        <v>2.08</v>
      </c>
      <c r="L6" s="59">
        <v>37200</v>
      </c>
      <c r="M6" s="60">
        <v>2.1150000000000002</v>
      </c>
      <c r="O6" s="59">
        <v>37200</v>
      </c>
      <c r="P6" s="61">
        <v>2.96</v>
      </c>
    </row>
    <row r="7" spans="1:16" x14ac:dyDescent="0.2">
      <c r="G7" s="62">
        <f>SUM(G5:G6)</f>
        <v>20000</v>
      </c>
      <c r="H7" s="63">
        <f>AVERAGE(H5:H6)</f>
        <v>2.3425000000000002</v>
      </c>
      <c r="L7" s="59">
        <v>37201</v>
      </c>
      <c r="M7" s="60">
        <v>2.2200000000000002</v>
      </c>
      <c r="O7" s="59">
        <v>37201</v>
      </c>
      <c r="P7" s="61">
        <v>2.8849999999999998</v>
      </c>
    </row>
    <row r="8" spans="1:16" x14ac:dyDescent="0.2">
      <c r="L8" s="59">
        <v>37202</v>
      </c>
      <c r="M8" s="60">
        <v>2.2200000000000002</v>
      </c>
      <c r="O8" s="59">
        <v>37202</v>
      </c>
      <c r="P8" s="61">
        <v>2.75</v>
      </c>
    </row>
    <row r="9" spans="1:16" x14ac:dyDescent="0.2">
      <c r="L9" s="59">
        <v>37203</v>
      </c>
      <c r="M9" s="60">
        <v>2.2549999999999999</v>
      </c>
      <c r="O9" s="59">
        <v>37203</v>
      </c>
      <c r="P9" s="61">
        <v>2.7349999999999999</v>
      </c>
    </row>
    <row r="10" spans="1:16" x14ac:dyDescent="0.2">
      <c r="L10" s="59">
        <v>37204</v>
      </c>
      <c r="M10" s="65">
        <v>2</v>
      </c>
      <c r="O10" s="59">
        <v>37204</v>
      </c>
      <c r="P10" s="61">
        <v>2.7250000000000001</v>
      </c>
    </row>
    <row r="11" spans="1:16" x14ac:dyDescent="0.2">
      <c r="M11" s="63">
        <f>AVERAGE(M2:M10)</f>
        <v>2.2461111111111114</v>
      </c>
      <c r="N11" s="63"/>
      <c r="O11" s="63"/>
      <c r="P11" s="63">
        <f>AVERAGE(P2:P10)</f>
        <v>2.8944444444444448</v>
      </c>
    </row>
    <row r="13" spans="1:16" x14ac:dyDescent="0.2">
      <c r="I13" t="s">
        <v>216</v>
      </c>
      <c r="J13" t="s">
        <v>217</v>
      </c>
    </row>
    <row r="14" spans="1:16" x14ac:dyDescent="0.2">
      <c r="A14" s="46">
        <v>37187</v>
      </c>
      <c r="B14" t="s">
        <v>219</v>
      </c>
      <c r="C14" t="s">
        <v>226</v>
      </c>
      <c r="D14" t="s">
        <v>224</v>
      </c>
      <c r="E14" s="46">
        <v>37196</v>
      </c>
      <c r="F14" s="46">
        <v>37225</v>
      </c>
      <c r="G14" s="58">
        <v>10000</v>
      </c>
      <c r="H14">
        <v>2.66</v>
      </c>
      <c r="I14">
        <v>2.8940000000000001</v>
      </c>
      <c r="J14" s="49">
        <f>(H14-I14)*(G14*9)</f>
        <v>-21060</v>
      </c>
    </row>
    <row r="15" spans="1:16" x14ac:dyDescent="0.2">
      <c r="A15" s="46">
        <v>37188</v>
      </c>
      <c r="B15" t="s">
        <v>222</v>
      </c>
      <c r="C15" t="s">
        <v>226</v>
      </c>
      <c r="D15" t="s">
        <v>224</v>
      </c>
      <c r="E15" s="46">
        <v>37196</v>
      </c>
      <c r="F15" s="46">
        <v>37225</v>
      </c>
      <c r="G15" s="58">
        <v>10000</v>
      </c>
      <c r="H15">
        <v>2.67</v>
      </c>
      <c r="I15">
        <v>2.8940000000000001</v>
      </c>
      <c r="J15" s="49">
        <f>(H15-I15)*(G15*9)</f>
        <v>-20160.000000000018</v>
      </c>
    </row>
    <row r="16" spans="1:16" x14ac:dyDescent="0.2">
      <c r="A16" s="46"/>
      <c r="E16" s="46"/>
      <c r="F16" s="46"/>
      <c r="G16" s="62">
        <v>20000</v>
      </c>
      <c r="H16" s="63">
        <f>AVERAGE(H14:H15)</f>
        <v>2.665</v>
      </c>
    </row>
    <row r="17" spans="1:10" x14ac:dyDescent="0.2">
      <c r="A17" s="46">
        <v>37194</v>
      </c>
      <c r="B17" t="s">
        <v>223</v>
      </c>
      <c r="C17" t="s">
        <v>226</v>
      </c>
      <c r="D17" t="s">
        <v>221</v>
      </c>
      <c r="E17" s="46">
        <v>37196</v>
      </c>
      <c r="F17" s="46">
        <v>37225</v>
      </c>
      <c r="G17" s="58">
        <v>-10000</v>
      </c>
      <c r="H17">
        <v>3.08</v>
      </c>
      <c r="I17">
        <v>2.8940000000000001</v>
      </c>
      <c r="J17" s="49">
        <f>(H17-I17)*(G17*9)</f>
        <v>-16739.999999999996</v>
      </c>
    </row>
    <row r="18" spans="1:10" x14ac:dyDescent="0.2">
      <c r="A18" s="46">
        <v>37203</v>
      </c>
      <c r="B18" t="s">
        <v>225</v>
      </c>
      <c r="C18" t="s">
        <v>226</v>
      </c>
      <c r="D18" t="s">
        <v>221</v>
      </c>
      <c r="E18" s="64">
        <v>37205</v>
      </c>
      <c r="F18" s="46">
        <v>37225</v>
      </c>
      <c r="G18" s="58">
        <v>-10000</v>
      </c>
      <c r="H18">
        <v>2.78</v>
      </c>
    </row>
    <row r="19" spans="1:10" x14ac:dyDescent="0.2">
      <c r="G19" s="62">
        <v>-20000</v>
      </c>
      <c r="H19" s="63">
        <f>AVERAGE(H17:H18)</f>
        <v>2.9299999999999997</v>
      </c>
    </row>
    <row r="22" spans="1:10" x14ac:dyDescent="0.2">
      <c r="A22" t="s">
        <v>227</v>
      </c>
      <c r="B22" s="66">
        <f>(H4-H7)*(G4*21)</f>
        <v>-15749.999999999851</v>
      </c>
      <c r="C22" t="s">
        <v>228</v>
      </c>
    </row>
    <row r="23" spans="1:10" x14ac:dyDescent="0.2">
      <c r="A23" t="s">
        <v>229</v>
      </c>
      <c r="B23" s="66">
        <f>(H16-H19)*(G16*21)</f>
        <v>-111299.99999999987</v>
      </c>
      <c r="C23" t="s">
        <v>230</v>
      </c>
    </row>
    <row r="24" spans="1:10" x14ac:dyDescent="0.2">
      <c r="B24" s="66"/>
    </row>
    <row r="25" spans="1:10" x14ac:dyDescent="0.2">
      <c r="A25" t="s">
        <v>231</v>
      </c>
      <c r="B25" s="66">
        <f>SUM(J2:J5)</f>
        <v>8189.9999999999782</v>
      </c>
      <c r="C25" t="s">
        <v>232</v>
      </c>
    </row>
    <row r="26" spans="1:10" x14ac:dyDescent="0.2">
      <c r="A26" t="s">
        <v>233</v>
      </c>
      <c r="B26" s="66">
        <f>SUM(J14:J17)</f>
        <v>-57960.000000000015</v>
      </c>
      <c r="C26" t="s">
        <v>234</v>
      </c>
    </row>
    <row r="27" spans="1:10" x14ac:dyDescent="0.2">
      <c r="B27" s="66"/>
    </row>
    <row r="28" spans="1:10" x14ac:dyDescent="0.2">
      <c r="A28" t="s">
        <v>209</v>
      </c>
      <c r="B28" s="54">
        <f>SUM(B22:B26)</f>
        <v>-176819.99999999977</v>
      </c>
    </row>
    <row r="30" spans="1:10" x14ac:dyDescent="0.2">
      <c r="A30" t="s">
        <v>240</v>
      </c>
      <c r="B30" s="54">
        <f ca="1">B28*DiscountRate!E2</f>
        <v>-176528.62944465977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85" workbookViewId="0">
      <selection activeCell="B31" sqref="B31"/>
    </sheetView>
  </sheetViews>
  <sheetFormatPr defaultRowHeight="12.75" x14ac:dyDescent="0.2"/>
  <cols>
    <col min="1" max="1" width="12.5703125" style="68" bestFit="1" customWidth="1"/>
    <col min="2" max="2" width="21.5703125" customWidth="1"/>
    <col min="3" max="3" width="10.42578125" bestFit="1" customWidth="1"/>
    <col min="4" max="4" width="29.85546875" customWidth="1"/>
  </cols>
  <sheetData>
    <row r="1" spans="1:5" x14ac:dyDescent="0.2">
      <c r="B1" s="56" t="s">
        <v>243</v>
      </c>
      <c r="C1" s="64" t="s">
        <v>244</v>
      </c>
      <c r="D1" s="56" t="s">
        <v>245</v>
      </c>
      <c r="E1" s="64" t="s">
        <v>244</v>
      </c>
    </row>
    <row r="2" spans="1:5" x14ac:dyDescent="0.2">
      <c r="A2" s="68">
        <v>37226</v>
      </c>
      <c r="B2" s="69">
        <v>2.11531907294704E-2</v>
      </c>
      <c r="C2" s="69">
        <f ca="1">1/((1+B2/2)^(2*((A2-TODAY())/365.25)))</f>
        <v>0.99942406436998044</v>
      </c>
      <c r="D2" s="69">
        <f>B2+0.04</f>
        <v>6.1153190729470397E-2</v>
      </c>
      <c r="E2" s="69">
        <f ca="1">1/((1+D2/2)^(2*((A2-TODAY())/365.25)))</f>
        <v>0.99835216290385709</v>
      </c>
    </row>
    <row r="3" spans="1:5" x14ac:dyDescent="0.2">
      <c r="A3" s="68">
        <v>37257</v>
      </c>
      <c r="B3" s="69">
        <v>2.1121263482494899E-2</v>
      </c>
      <c r="C3" s="69">
        <f t="shared" ref="C3:C26" ca="1" si="0">1/((1+B3/2)^(2*((A3-TODAY())/365.25)))</f>
        <v>0.99764430908484925</v>
      </c>
      <c r="D3" s="69">
        <f t="shared" ref="D3:D26" si="1">B3+0.04</f>
        <v>6.11212634824949E-2</v>
      </c>
      <c r="E3" s="69">
        <f t="shared" ref="E3:E26" ca="1" si="2">1/((1+D3/2)^(2*((A3-TODAY())/365.25)))</f>
        <v>0.99326455832739824</v>
      </c>
    </row>
    <row r="4" spans="1:5" x14ac:dyDescent="0.2">
      <c r="A4" s="68">
        <v>37288</v>
      </c>
      <c r="B4" s="69">
        <v>2.07110089558027E-2</v>
      </c>
      <c r="C4" s="69">
        <f t="shared" ca="1" si="0"/>
        <v>0.99594656866841202</v>
      </c>
      <c r="D4" s="69">
        <f t="shared" si="1"/>
        <v>6.0711008955802698E-2</v>
      </c>
      <c r="E4" s="69">
        <f t="shared" ca="1" si="2"/>
        <v>0.98827960027930162</v>
      </c>
    </row>
    <row r="5" spans="1:5" x14ac:dyDescent="0.2">
      <c r="A5" s="68">
        <v>37316</v>
      </c>
      <c r="B5" s="69">
        <v>2.0407599880939698E-2</v>
      </c>
      <c r="C5" s="69">
        <f t="shared" ca="1" si="0"/>
        <v>0.99445643960200159</v>
      </c>
      <c r="D5" s="69">
        <f t="shared" si="1"/>
        <v>6.0407599880939702E-2</v>
      </c>
      <c r="E5" s="69">
        <f t="shared" ca="1" si="2"/>
        <v>0.98383817504248749</v>
      </c>
    </row>
    <row r="6" spans="1:5" x14ac:dyDescent="0.2">
      <c r="A6" s="68">
        <v>37347</v>
      </c>
      <c r="B6" s="69">
        <v>2.0240519301452799E-2</v>
      </c>
      <c r="C6" s="69">
        <f t="shared" ca="1" si="0"/>
        <v>0.99280307714252714</v>
      </c>
      <c r="D6" s="69">
        <f t="shared" si="1"/>
        <v>6.02405193014528E-2</v>
      </c>
      <c r="E6" s="69">
        <f t="shared" ca="1" si="2"/>
        <v>0.97893818890568229</v>
      </c>
    </row>
    <row r="7" spans="1:5" x14ac:dyDescent="0.2">
      <c r="A7" s="68">
        <v>37377</v>
      </c>
      <c r="B7" s="69">
        <v>2.01772230789397E-2</v>
      </c>
      <c r="C7" s="69">
        <f t="shared" ca="1" si="0"/>
        <v>0.99118960715918247</v>
      </c>
      <c r="D7" s="69">
        <f t="shared" si="1"/>
        <v>6.0177223078939704E-2</v>
      </c>
      <c r="E7" s="69">
        <f t="shared" ca="1" si="2"/>
        <v>0.97420402670642303</v>
      </c>
    </row>
    <row r="8" spans="1:5" x14ac:dyDescent="0.2">
      <c r="A8" s="68">
        <v>37408</v>
      </c>
      <c r="B8" s="69">
        <v>2.0111816983769102E-2</v>
      </c>
      <c r="C8" s="69">
        <f t="shared" ca="1" si="0"/>
        <v>0.98953581149741054</v>
      </c>
      <c r="D8" s="69">
        <f t="shared" si="1"/>
        <v>6.0111816983769106E-2</v>
      </c>
      <c r="E8" s="69">
        <f t="shared" ca="1" si="2"/>
        <v>0.96934638980852328</v>
      </c>
    </row>
    <row r="9" spans="1:5" x14ac:dyDescent="0.2">
      <c r="A9" s="68">
        <v>37438</v>
      </c>
      <c r="B9" s="69">
        <v>2.0165608368547999E-2</v>
      </c>
      <c r="C9" s="69">
        <f t="shared" ca="1" si="0"/>
        <v>0.98787872578899916</v>
      </c>
      <c r="D9" s="69">
        <f t="shared" si="1"/>
        <v>6.0165608368548E-2</v>
      </c>
      <c r="E9" s="69">
        <f t="shared" ca="1" si="2"/>
        <v>0.9646117680416415</v>
      </c>
    </row>
    <row r="10" spans="1:5" x14ac:dyDescent="0.2">
      <c r="A10" s="68">
        <v>37469</v>
      </c>
      <c r="B10" s="69">
        <v>2.0410206486130501E-2</v>
      </c>
      <c r="C10" s="69">
        <f t="shared" ca="1" si="0"/>
        <v>0.98603245000526862</v>
      </c>
      <c r="D10" s="69">
        <f t="shared" si="1"/>
        <v>6.0410206486130505E-2</v>
      </c>
      <c r="E10" s="69">
        <f t="shared" ca="1" si="2"/>
        <v>0.95961300323248355</v>
      </c>
    </row>
    <row r="11" spans="1:5" x14ac:dyDescent="0.2">
      <c r="A11" s="68">
        <v>37500</v>
      </c>
      <c r="B11" s="69">
        <v>2.0654804623980699E-2</v>
      </c>
      <c r="C11" s="69">
        <f t="shared" ca="1" si="0"/>
        <v>0.98414919508792997</v>
      </c>
      <c r="D11" s="69">
        <f t="shared" si="1"/>
        <v>6.06548046239807E-2</v>
      </c>
      <c r="E11" s="69">
        <f t="shared" ca="1" si="2"/>
        <v>0.95460168789397482</v>
      </c>
    </row>
    <row r="12" spans="1:5" x14ac:dyDescent="0.2">
      <c r="A12" s="68">
        <v>37530</v>
      </c>
      <c r="B12" s="69">
        <v>2.0969549152138903E-2</v>
      </c>
      <c r="C12" s="69">
        <f t="shared" ca="1" si="0"/>
        <v>0.98222648598496076</v>
      </c>
      <c r="D12" s="69">
        <f t="shared" si="1"/>
        <v>6.0969549152138904E-2</v>
      </c>
      <c r="E12" s="69">
        <f t="shared" ca="1" si="2"/>
        <v>0.94967869608928046</v>
      </c>
    </row>
    <row r="13" spans="1:5" x14ac:dyDescent="0.2">
      <c r="A13" s="68">
        <v>37561</v>
      </c>
      <c r="B13" s="69">
        <v>2.14054747966257E-2</v>
      </c>
      <c r="C13" s="69">
        <f t="shared" ca="1" si="0"/>
        <v>0.9800895914522455</v>
      </c>
      <c r="D13" s="69">
        <f t="shared" si="1"/>
        <v>6.1405474796625698E-2</v>
      </c>
      <c r="E13" s="69">
        <f t="shared" ca="1" si="2"/>
        <v>0.94447271174699154</v>
      </c>
    </row>
    <row r="14" spans="1:5" x14ac:dyDescent="0.2">
      <c r="A14" s="68">
        <v>37591</v>
      </c>
      <c r="B14" s="69">
        <v>2.1827338384815299E-2</v>
      </c>
      <c r="C14" s="69">
        <f t="shared" ca="1" si="0"/>
        <v>0.97795796229875764</v>
      </c>
      <c r="D14" s="69">
        <f t="shared" si="1"/>
        <v>6.18273383848153E-2</v>
      </c>
      <c r="E14" s="69">
        <f t="shared" ca="1" si="2"/>
        <v>0.93939769570984022</v>
      </c>
    </row>
    <row r="15" spans="1:5" x14ac:dyDescent="0.2">
      <c r="A15" s="68">
        <v>37622</v>
      </c>
      <c r="B15" s="69">
        <v>2.2327339351510201E-2</v>
      </c>
      <c r="C15" s="69">
        <f t="shared" ca="1" si="0"/>
        <v>0.97562124790457005</v>
      </c>
      <c r="D15" s="69">
        <f t="shared" si="1"/>
        <v>6.2327339351510205E-2</v>
      </c>
      <c r="E15" s="69">
        <f t="shared" ca="1" si="2"/>
        <v>0.93405175453947986</v>
      </c>
    </row>
    <row r="16" spans="1:5" x14ac:dyDescent="0.2">
      <c r="A16" s="68">
        <v>37653</v>
      </c>
      <c r="B16" s="69">
        <v>2.2905146012515601E-2</v>
      </c>
      <c r="C16" s="69">
        <f t="shared" ca="1" si="0"/>
        <v>0.97311899024154813</v>
      </c>
      <c r="D16" s="69">
        <f t="shared" si="1"/>
        <v>6.2905146012515595E-2</v>
      </c>
      <c r="E16" s="69">
        <f t="shared" ca="1" si="2"/>
        <v>0.92857610721647754</v>
      </c>
    </row>
    <row r="17" spans="1:5" x14ac:dyDescent="0.2">
      <c r="A17" s="68">
        <v>37681</v>
      </c>
      <c r="B17" s="69">
        <v>2.3427035996970602E-2</v>
      </c>
      <c r="C17" s="69">
        <f t="shared" ca="1" si="0"/>
        <v>0.97078364863028077</v>
      </c>
      <c r="D17" s="69">
        <f t="shared" si="1"/>
        <v>6.342703599697061E-2</v>
      </c>
      <c r="E17" s="69">
        <f t="shared" ca="1" si="2"/>
        <v>0.92358261547872944</v>
      </c>
    </row>
    <row r="18" spans="1:5" x14ac:dyDescent="0.2">
      <c r="A18" s="68">
        <v>37712</v>
      </c>
      <c r="B18" s="69">
        <v>2.4019677091926098E-2</v>
      </c>
      <c r="C18" s="69">
        <f t="shared" ca="1" si="0"/>
        <v>0.96809623341986584</v>
      </c>
      <c r="D18" s="69">
        <f t="shared" si="1"/>
        <v>6.4019677091926103E-2</v>
      </c>
      <c r="E18" s="69">
        <f t="shared" ca="1" si="2"/>
        <v>0.91798462809442494</v>
      </c>
    </row>
    <row r="19" spans="1:5" x14ac:dyDescent="0.2">
      <c r="A19" s="68">
        <v>37742</v>
      </c>
      <c r="B19" s="69">
        <v>2.4602245630771499E-2</v>
      </c>
      <c r="C19" s="69">
        <f t="shared" ca="1" si="0"/>
        <v>0.96539900657801836</v>
      </c>
      <c r="D19" s="69">
        <f t="shared" si="1"/>
        <v>6.4602245630771493E-2</v>
      </c>
      <c r="E19" s="69">
        <f t="shared" ca="1" si="2"/>
        <v>0.9125035124365013</v>
      </c>
    </row>
    <row r="20" spans="1:5" x14ac:dyDescent="0.2">
      <c r="A20" s="68">
        <v>37773</v>
      </c>
      <c r="B20" s="69">
        <v>2.5204233241449301E-2</v>
      </c>
      <c r="C20" s="69">
        <f t="shared" ca="1" si="0"/>
        <v>0.96252440965942709</v>
      </c>
      <c r="D20" s="69">
        <f t="shared" si="1"/>
        <v>6.5204233241449305E-2</v>
      </c>
      <c r="E20" s="69">
        <f t="shared" ca="1" si="2"/>
        <v>0.90678597314081588</v>
      </c>
    </row>
    <row r="21" spans="1:5" x14ac:dyDescent="0.2">
      <c r="A21" s="68">
        <v>37803</v>
      </c>
      <c r="B21" s="69">
        <v>2.5796344709351902E-2</v>
      </c>
      <c r="C21" s="69">
        <f t="shared" ca="1" si="0"/>
        <v>0.95964419565614234</v>
      </c>
      <c r="D21" s="69">
        <f t="shared" si="1"/>
        <v>6.5796344709351903E-2</v>
      </c>
      <c r="E21" s="69">
        <f t="shared" ca="1" si="2"/>
        <v>0.90118890656279271</v>
      </c>
    </row>
    <row r="22" spans="1:5" x14ac:dyDescent="0.2">
      <c r="A22" s="68">
        <v>37834</v>
      </c>
      <c r="B22" s="69">
        <v>2.6421859806980801E-2</v>
      </c>
      <c r="C22" s="69">
        <f t="shared" ca="1" si="0"/>
        <v>0.95655896631093162</v>
      </c>
      <c r="D22" s="69">
        <f t="shared" si="1"/>
        <v>6.6421859806980801E-2</v>
      </c>
      <c r="E22" s="69">
        <f t="shared" ca="1" si="2"/>
        <v>0.89533319192750405</v>
      </c>
    </row>
    <row r="23" spans="1:5" x14ac:dyDescent="0.2">
      <c r="A23" s="68">
        <v>37865</v>
      </c>
      <c r="B23" s="69">
        <v>2.70473750367679E-2</v>
      </c>
      <c r="C23" s="69">
        <f t="shared" ca="1" si="0"/>
        <v>0.95338404825782053</v>
      </c>
      <c r="D23" s="69">
        <f t="shared" si="1"/>
        <v>6.7047375036767901E-2</v>
      </c>
      <c r="E23" s="69">
        <f t="shared" ca="1" si="2"/>
        <v>0.88942439451081245</v>
      </c>
    </row>
    <row r="24" spans="1:5" x14ac:dyDescent="0.2">
      <c r="A24" s="68">
        <v>37895</v>
      </c>
      <c r="B24" s="69">
        <v>2.7646800359742298E-2</v>
      </c>
      <c r="C24" s="69">
        <f t="shared" ca="1" si="0"/>
        <v>0.95023739973895627</v>
      </c>
      <c r="D24" s="69">
        <f t="shared" si="1"/>
        <v>6.7646800359742298E-2</v>
      </c>
      <c r="E24" s="69">
        <f t="shared" ca="1" si="2"/>
        <v>0.8836665610103146</v>
      </c>
    </row>
    <row r="25" spans="1:5" x14ac:dyDescent="0.2">
      <c r="A25" s="68">
        <v>37926</v>
      </c>
      <c r="B25" s="69">
        <v>2.82588089688014E-2</v>
      </c>
      <c r="C25" s="69">
        <f t="shared" ca="1" si="0"/>
        <v>0.94691390083088767</v>
      </c>
      <c r="D25" s="69">
        <f t="shared" si="1"/>
        <v>6.8258808968801404E-2</v>
      </c>
      <c r="E25" s="69">
        <f t="shared" ca="1" si="2"/>
        <v>0.87768062294044302</v>
      </c>
    </row>
    <row r="26" spans="1:5" x14ac:dyDescent="0.2">
      <c r="A26" s="68">
        <v>37956</v>
      </c>
      <c r="B26" s="69">
        <v>2.88510754850138E-2</v>
      </c>
      <c r="C26" s="69">
        <f t="shared" ca="1" si="0"/>
        <v>0.94361695627297881</v>
      </c>
      <c r="D26" s="69">
        <f t="shared" si="1"/>
        <v>6.8851075485013805E-2</v>
      </c>
      <c r="E26" s="69">
        <f t="shared" ca="1" si="2"/>
        <v>0.87184327695623465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85" workbookViewId="0">
      <selection activeCell="I10" sqref="I10"/>
    </sheetView>
  </sheetViews>
  <sheetFormatPr defaultRowHeight="12.75" x14ac:dyDescent="0.2"/>
  <cols>
    <col min="1" max="1" width="14.42578125" bestFit="1" customWidth="1"/>
    <col min="2" max="2" width="9.7109375" bestFit="1" customWidth="1"/>
    <col min="3" max="3" width="10.28515625" bestFit="1" customWidth="1"/>
    <col min="4" max="4" width="11" customWidth="1"/>
    <col min="5" max="5" width="10.5703125" bestFit="1" customWidth="1"/>
    <col min="6" max="6" width="10.5703125" customWidth="1"/>
    <col min="7" max="7" width="9.42578125" customWidth="1"/>
    <col min="8" max="8" width="10.42578125" customWidth="1"/>
    <col min="9" max="9" width="12.28515625" bestFit="1" customWidth="1"/>
  </cols>
  <sheetData>
    <row r="1" spans="1:9" s="1" customFormat="1" ht="13.5" thickBot="1" x14ac:dyDescent="0.25">
      <c r="A1" s="13" t="s">
        <v>23</v>
      </c>
      <c r="B1" s="15" t="s">
        <v>25</v>
      </c>
      <c r="C1" s="14" t="s">
        <v>29</v>
      </c>
      <c r="D1" s="16" t="s">
        <v>24</v>
      </c>
      <c r="E1" s="18" t="s">
        <v>32</v>
      </c>
      <c r="F1" s="18" t="s">
        <v>147</v>
      </c>
      <c r="G1" s="19" t="s">
        <v>19</v>
      </c>
      <c r="H1" s="19" t="s">
        <v>125</v>
      </c>
      <c r="I1" s="24" t="s">
        <v>33</v>
      </c>
    </row>
    <row r="2" spans="1:9" s="20" customFormat="1" x14ac:dyDescent="0.2">
      <c r="A2" s="31" t="s">
        <v>148</v>
      </c>
      <c r="B2" s="26"/>
      <c r="C2" s="25"/>
      <c r="D2" s="27"/>
      <c r="E2" s="28"/>
      <c r="F2" s="28"/>
      <c r="G2" s="29"/>
      <c r="H2" s="29"/>
      <c r="I2" s="30"/>
    </row>
    <row r="3" spans="1:9" x14ac:dyDescent="0.2">
      <c r="A3" s="20" t="s">
        <v>40</v>
      </c>
      <c r="B3" s="46">
        <v>37193</v>
      </c>
      <c r="C3" t="s">
        <v>34</v>
      </c>
      <c r="D3" s="43">
        <v>37196</v>
      </c>
      <c r="E3" s="47">
        <v>460</v>
      </c>
      <c r="F3" s="48">
        <v>1</v>
      </c>
      <c r="G3">
        <v>650</v>
      </c>
      <c r="H3">
        <v>590</v>
      </c>
      <c r="I3" s="50">
        <f>(H3-G3)*(F3*E3)</f>
        <v>-27600</v>
      </c>
    </row>
    <row r="4" spans="1:9" x14ac:dyDescent="0.2">
      <c r="A4" s="20" t="s">
        <v>37</v>
      </c>
      <c r="B4" s="46">
        <v>37193</v>
      </c>
      <c r="C4" t="s">
        <v>34</v>
      </c>
      <c r="D4" s="43">
        <v>37196</v>
      </c>
      <c r="E4" s="47">
        <v>1540</v>
      </c>
      <c r="F4" s="48">
        <v>1</v>
      </c>
      <c r="G4">
        <v>650</v>
      </c>
      <c r="H4">
        <v>590</v>
      </c>
      <c r="I4" s="50">
        <f>(H4-G4)*(F4*E4)</f>
        <v>-92400</v>
      </c>
    </row>
    <row r="5" spans="1:9" x14ac:dyDescent="0.2">
      <c r="A5" s="31" t="s">
        <v>149</v>
      </c>
      <c r="B5" s="46"/>
      <c r="D5" s="43"/>
      <c r="E5" s="47"/>
      <c r="F5" s="48"/>
      <c r="I5" s="49"/>
    </row>
    <row r="6" spans="1:9" x14ac:dyDescent="0.2">
      <c r="A6" s="20" t="s">
        <v>40</v>
      </c>
      <c r="B6" s="46">
        <v>37193</v>
      </c>
      <c r="C6" t="s">
        <v>34</v>
      </c>
      <c r="D6" s="43">
        <v>37196</v>
      </c>
      <c r="E6" s="47">
        <v>460</v>
      </c>
      <c r="F6" s="48">
        <v>-1</v>
      </c>
      <c r="G6">
        <v>610</v>
      </c>
      <c r="H6">
        <v>590</v>
      </c>
      <c r="I6" s="49">
        <f>(H6-G6)*(F6*E6)</f>
        <v>9200</v>
      </c>
    </row>
    <row r="7" spans="1:9" x14ac:dyDescent="0.2">
      <c r="A7" s="20" t="s">
        <v>37</v>
      </c>
      <c r="B7" s="46">
        <v>37193</v>
      </c>
      <c r="C7" t="s">
        <v>34</v>
      </c>
      <c r="D7" s="43">
        <v>37196</v>
      </c>
      <c r="E7" s="47">
        <v>1540</v>
      </c>
      <c r="F7" s="48">
        <v>-1</v>
      </c>
      <c r="G7">
        <v>610</v>
      </c>
      <c r="H7">
        <v>590</v>
      </c>
      <c r="I7" s="49">
        <f>(H7-G7)*(F7*E7)</f>
        <v>30800</v>
      </c>
    </row>
    <row r="8" spans="1:9" s="1" customFormat="1" x14ac:dyDescent="0.2">
      <c r="A8" s="34" t="s">
        <v>209</v>
      </c>
      <c r="I8" s="55">
        <f>SUM(I3:I7)</f>
        <v>-80000</v>
      </c>
    </row>
    <row r="10" spans="1:9" x14ac:dyDescent="0.2">
      <c r="A10" s="35" t="s">
        <v>241</v>
      </c>
      <c r="I10" s="54">
        <f ca="1">I8*DiscountRate!E2</f>
        <v>-79868.173032308565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"/>
  <sheetViews>
    <sheetView topLeftCell="J134" zoomScale="85" workbookViewId="0">
      <selection activeCell="W166" sqref="W166"/>
    </sheetView>
  </sheetViews>
  <sheetFormatPr defaultRowHeight="12.75" x14ac:dyDescent="0.2"/>
  <cols>
    <col min="1" max="1" width="14.42578125" bestFit="1" customWidth="1"/>
    <col min="2" max="2" width="10" bestFit="1" customWidth="1"/>
    <col min="3" max="3" width="11.28515625" bestFit="1" customWidth="1"/>
    <col min="4" max="4" width="5.85546875" bestFit="1" customWidth="1"/>
    <col min="5" max="5" width="15.42578125" bestFit="1" customWidth="1"/>
    <col min="6" max="6" width="12.140625" bestFit="1" customWidth="1"/>
    <col min="7" max="7" width="10.28515625" bestFit="1" customWidth="1"/>
    <col min="8" max="8" width="10.85546875" bestFit="1" customWidth="1"/>
    <col min="9" max="9" width="10.42578125" bestFit="1" customWidth="1"/>
    <col min="10" max="10" width="10" bestFit="1" customWidth="1"/>
    <col min="11" max="11" width="6.7109375" bestFit="1" customWidth="1"/>
    <col min="12" max="12" width="8.7109375" bestFit="1" customWidth="1"/>
    <col min="13" max="14" width="9.28515625" customWidth="1"/>
    <col min="15" max="15" width="13.7109375" customWidth="1"/>
    <col min="16" max="16" width="6.140625" bestFit="1" customWidth="1"/>
    <col min="17" max="17" width="12.7109375" bestFit="1" customWidth="1"/>
    <col min="18" max="19" width="14.7109375" bestFit="1" customWidth="1"/>
    <col min="20" max="20" width="16.140625" customWidth="1"/>
  </cols>
  <sheetData>
    <row r="1" spans="1:20" ht="13.5" thickBot="1" x14ac:dyDescent="0.25">
      <c r="A1" s="13"/>
      <c r="B1" s="15"/>
      <c r="C1" s="14"/>
      <c r="D1" s="14"/>
      <c r="E1" s="14"/>
      <c r="F1" s="14"/>
      <c r="G1" s="14"/>
      <c r="H1" s="14"/>
      <c r="I1" s="14"/>
      <c r="J1" s="16"/>
      <c r="K1" s="17"/>
      <c r="L1" s="18"/>
      <c r="M1" s="18"/>
      <c r="N1" s="18"/>
      <c r="O1" s="18" t="s">
        <v>238</v>
      </c>
      <c r="P1" s="19"/>
      <c r="Q1" s="19"/>
      <c r="R1" s="24"/>
      <c r="S1" s="24"/>
      <c r="T1" s="24" t="s">
        <v>239</v>
      </c>
    </row>
    <row r="2" spans="1:20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27</v>
      </c>
      <c r="E2" s="14" t="s">
        <v>22</v>
      </c>
      <c r="F2" s="14" t="s">
        <v>28</v>
      </c>
      <c r="G2" s="14" t="s">
        <v>29</v>
      </c>
      <c r="H2" s="14" t="s">
        <v>30</v>
      </c>
      <c r="I2" s="14" t="s">
        <v>31</v>
      </c>
      <c r="J2" s="16" t="s">
        <v>24</v>
      </c>
      <c r="K2" s="17" t="s">
        <v>20</v>
      </c>
      <c r="L2" s="18" t="s">
        <v>32</v>
      </c>
      <c r="M2" s="18" t="s">
        <v>21</v>
      </c>
      <c r="N2" s="18" t="s">
        <v>236</v>
      </c>
      <c r="O2" s="18" t="s">
        <v>239</v>
      </c>
      <c r="P2" s="19" t="s">
        <v>19</v>
      </c>
      <c r="Q2" s="19" t="s">
        <v>125</v>
      </c>
      <c r="R2" s="24" t="s">
        <v>33</v>
      </c>
      <c r="S2" s="24" t="s">
        <v>33</v>
      </c>
      <c r="T2" s="24" t="s">
        <v>237</v>
      </c>
    </row>
    <row r="3" spans="1:20" x14ac:dyDescent="0.2">
      <c r="A3" s="34" t="s">
        <v>150</v>
      </c>
    </row>
    <row r="4" spans="1:20" s="1" customFormat="1" x14ac:dyDescent="0.2">
      <c r="A4" s="20" t="s">
        <v>40</v>
      </c>
      <c r="B4" s="21">
        <v>36999</v>
      </c>
      <c r="C4" s="20" t="s">
        <v>109</v>
      </c>
      <c r="D4" s="22" t="s">
        <v>35</v>
      </c>
      <c r="E4" s="20" t="s">
        <v>110</v>
      </c>
      <c r="F4" s="20" t="s">
        <v>111</v>
      </c>
      <c r="G4" s="22" t="s">
        <v>34</v>
      </c>
      <c r="H4" s="22">
        <v>0</v>
      </c>
      <c r="I4" s="5"/>
      <c r="J4" s="2">
        <v>37257</v>
      </c>
      <c r="K4" s="6"/>
      <c r="L4" s="3">
        <v>-5000</v>
      </c>
      <c r="M4" s="3">
        <v>-4984.7794000000004</v>
      </c>
      <c r="N4" s="67">
        <f>M4/L4</f>
        <v>0.99695588000000002</v>
      </c>
      <c r="O4" s="67">
        <f ca="1">VLOOKUP(J4,DiscountRate!$A$2:$E$26,5,0)</f>
        <v>0.99326455832739824</v>
      </c>
      <c r="P4" s="1">
        <v>25.67</v>
      </c>
      <c r="Q4" s="37">
        <f t="shared" ref="Q4:Q28" si="0">(R4/M4)+P4</f>
        <v>22.500000641552965</v>
      </c>
      <c r="R4" s="4">
        <v>15801.747499999999</v>
      </c>
      <c r="S4" s="33">
        <f t="shared" ref="S4:S28" si="1">(Q4-P4)*L4</f>
        <v>15849.996792235181</v>
      </c>
      <c r="T4" s="42">
        <f ca="1">(Q4-P4)*(L4*O4)</f>
        <v>15743.240063330157</v>
      </c>
    </row>
    <row r="5" spans="1:20" s="1" customFormat="1" x14ac:dyDescent="0.2">
      <c r="A5" s="20" t="s">
        <v>40</v>
      </c>
      <c r="B5" s="21">
        <v>36999</v>
      </c>
      <c r="C5" s="20" t="s">
        <v>109</v>
      </c>
      <c r="D5" s="22" t="s">
        <v>35</v>
      </c>
      <c r="E5" s="20" t="s">
        <v>110</v>
      </c>
      <c r="F5" s="20" t="s">
        <v>111</v>
      </c>
      <c r="G5" s="22" t="s">
        <v>34</v>
      </c>
      <c r="H5" s="22">
        <v>0</v>
      </c>
      <c r="I5" s="5"/>
      <c r="J5" s="2">
        <v>37288</v>
      </c>
      <c r="K5" s="6"/>
      <c r="L5" s="3">
        <v>-5000</v>
      </c>
      <c r="M5" s="3">
        <v>-4976.3630000000003</v>
      </c>
      <c r="N5" s="67">
        <f t="shared" ref="N5:N67" si="2">M5/L5</f>
        <v>0.99527260000000006</v>
      </c>
      <c r="O5" s="67">
        <f ca="1">VLOOKUP(J5,DiscountRate!$A$2:$E$26,5,0)</f>
        <v>0.98827960027930162</v>
      </c>
      <c r="P5" s="1">
        <v>25.67</v>
      </c>
      <c r="Q5" s="37">
        <f t="shared" si="0"/>
        <v>22.461052642261027</v>
      </c>
      <c r="R5" s="4">
        <v>15968.8869</v>
      </c>
      <c r="S5" s="33">
        <f t="shared" si="1"/>
        <v>16044.736788694874</v>
      </c>
      <c r="T5" s="42">
        <f t="shared" ref="T5:T67" ca="1" si="3">(Q5-P5)*(L5*O5)</f>
        <v>15856.686060117976</v>
      </c>
    </row>
    <row r="6" spans="1:20" s="1" customFormat="1" x14ac:dyDescent="0.2">
      <c r="A6" s="20" t="s">
        <v>40</v>
      </c>
      <c r="B6" s="21">
        <v>36999</v>
      </c>
      <c r="C6" s="20" t="s">
        <v>109</v>
      </c>
      <c r="D6" s="22" t="s">
        <v>35</v>
      </c>
      <c r="E6" s="20" t="s">
        <v>110</v>
      </c>
      <c r="F6" s="20" t="s">
        <v>111</v>
      </c>
      <c r="G6" s="22" t="s">
        <v>34</v>
      </c>
      <c r="H6" s="22">
        <v>0</v>
      </c>
      <c r="I6" s="5"/>
      <c r="J6" s="2">
        <v>37316</v>
      </c>
      <c r="K6" s="6"/>
      <c r="L6" s="3">
        <v>-5000</v>
      </c>
      <c r="M6" s="3">
        <v>-4968.9664000000002</v>
      </c>
      <c r="N6" s="67">
        <f t="shared" si="2"/>
        <v>0.99379328</v>
      </c>
      <c r="O6" s="67">
        <f ca="1">VLOOKUP(J6,DiscountRate!$A$2:$E$26,5,0)</f>
        <v>0.98383817504248749</v>
      </c>
      <c r="P6" s="1">
        <v>25.67</v>
      </c>
      <c r="Q6" s="37">
        <f t="shared" si="0"/>
        <v>22.398999998873006</v>
      </c>
      <c r="R6" s="4">
        <v>16253.489100000001</v>
      </c>
      <c r="S6" s="33">
        <f t="shared" si="1"/>
        <v>16355.000005634982</v>
      </c>
      <c r="T6" s="42">
        <f t="shared" ca="1" si="3"/>
        <v>16090.673358363792</v>
      </c>
    </row>
    <row r="7" spans="1:20" s="1" customFormat="1" x14ac:dyDescent="0.2">
      <c r="A7" s="20" t="s">
        <v>40</v>
      </c>
      <c r="B7" s="21">
        <v>36999</v>
      </c>
      <c r="C7" s="20" t="s">
        <v>109</v>
      </c>
      <c r="D7" s="22" t="s">
        <v>35</v>
      </c>
      <c r="E7" s="20" t="s">
        <v>110</v>
      </c>
      <c r="F7" s="20" t="s">
        <v>111</v>
      </c>
      <c r="G7" s="22" t="s">
        <v>34</v>
      </c>
      <c r="H7" s="22">
        <v>0</v>
      </c>
      <c r="I7" s="5"/>
      <c r="J7" s="2">
        <v>37347</v>
      </c>
      <c r="K7" s="6"/>
      <c r="L7" s="3">
        <v>-5000</v>
      </c>
      <c r="M7" s="3">
        <v>-4960.7321000000002</v>
      </c>
      <c r="N7" s="67">
        <f t="shared" si="2"/>
        <v>0.99214642000000008</v>
      </c>
      <c r="O7" s="67">
        <f ca="1">VLOOKUP(J7,DiscountRate!$A$2:$E$26,5,0)</f>
        <v>0.97893818890568229</v>
      </c>
      <c r="P7" s="1">
        <v>25.67</v>
      </c>
      <c r="Q7" s="37">
        <f t="shared" si="0"/>
        <v>22.333637046636728</v>
      </c>
      <c r="R7" s="4">
        <v>16550.802800000001</v>
      </c>
      <c r="S7" s="33">
        <f t="shared" si="1"/>
        <v>16681.814766816369</v>
      </c>
      <c r="T7" s="42">
        <f t="shared" ca="1" si="3"/>
        <v>16330.465535487285</v>
      </c>
    </row>
    <row r="8" spans="1:20" s="1" customFormat="1" x14ac:dyDescent="0.2">
      <c r="A8" s="20" t="s">
        <v>40</v>
      </c>
      <c r="B8" s="21">
        <v>36999</v>
      </c>
      <c r="C8" s="20" t="s">
        <v>109</v>
      </c>
      <c r="D8" s="22" t="s">
        <v>35</v>
      </c>
      <c r="E8" s="20" t="s">
        <v>110</v>
      </c>
      <c r="F8" s="20" t="s">
        <v>111</v>
      </c>
      <c r="G8" s="22" t="s">
        <v>34</v>
      </c>
      <c r="H8" s="22">
        <v>0</v>
      </c>
      <c r="I8" s="5"/>
      <c r="J8" s="2">
        <v>37377</v>
      </c>
      <c r="K8" s="6"/>
      <c r="L8" s="3">
        <v>-5000</v>
      </c>
      <c r="M8" s="3">
        <v>-4952.6801999999998</v>
      </c>
      <c r="N8" s="67">
        <f t="shared" si="2"/>
        <v>0.99053603999999995</v>
      </c>
      <c r="O8" s="67">
        <f ca="1">VLOOKUP(J8,DiscountRate!$A$2:$E$26,5,0)</f>
        <v>0.97420402670642303</v>
      </c>
      <c r="P8" s="1">
        <v>25.67</v>
      </c>
      <c r="Q8" s="37">
        <f t="shared" si="0"/>
        <v>22.27409087184753</v>
      </c>
      <c r="R8" s="4">
        <v>16818.851900000001</v>
      </c>
      <c r="S8" s="33">
        <f t="shared" si="1"/>
        <v>16979.545640762357</v>
      </c>
      <c r="T8" s="42">
        <f t="shared" ca="1" si="3"/>
        <v>16541.54173487618</v>
      </c>
    </row>
    <row r="9" spans="1:20" s="1" customFormat="1" x14ac:dyDescent="0.2">
      <c r="A9" s="20" t="s">
        <v>40</v>
      </c>
      <c r="B9" s="21">
        <v>36999</v>
      </c>
      <c r="C9" s="20" t="s">
        <v>109</v>
      </c>
      <c r="D9" s="22" t="s">
        <v>35</v>
      </c>
      <c r="E9" s="20" t="s">
        <v>110</v>
      </c>
      <c r="F9" s="20" t="s">
        <v>111</v>
      </c>
      <c r="G9" s="22" t="s">
        <v>34</v>
      </c>
      <c r="H9" s="22">
        <v>0</v>
      </c>
      <c r="I9" s="5"/>
      <c r="J9" s="2">
        <v>37408</v>
      </c>
      <c r="K9" s="6"/>
      <c r="L9" s="3">
        <v>-5000</v>
      </c>
      <c r="M9" s="3">
        <v>-4944.4272000000001</v>
      </c>
      <c r="N9" s="67">
        <f t="shared" si="2"/>
        <v>0.98888544</v>
      </c>
      <c r="O9" s="67">
        <f ca="1">VLOOKUP(J9,DiscountRate!$A$2:$E$26,5,0)</f>
        <v>0.96934638980852328</v>
      </c>
      <c r="P9" s="1">
        <v>25.67</v>
      </c>
      <c r="Q9" s="37">
        <f t="shared" si="0"/>
        <v>22.227999964080777</v>
      </c>
      <c r="R9" s="4">
        <v>17018.7186</v>
      </c>
      <c r="S9" s="33">
        <f t="shared" si="1"/>
        <v>17210.000179596125</v>
      </c>
      <c r="T9" s="42">
        <f t="shared" ca="1" si="3"/>
        <v>16682.45154269554</v>
      </c>
    </row>
    <row r="10" spans="1:20" s="1" customFormat="1" x14ac:dyDescent="0.2">
      <c r="A10" s="20" t="s">
        <v>40</v>
      </c>
      <c r="B10" s="21">
        <v>36999</v>
      </c>
      <c r="C10" s="20" t="s">
        <v>109</v>
      </c>
      <c r="D10" s="22" t="s">
        <v>35</v>
      </c>
      <c r="E10" s="20" t="s">
        <v>110</v>
      </c>
      <c r="F10" s="20" t="s">
        <v>111</v>
      </c>
      <c r="G10" s="22" t="s">
        <v>34</v>
      </c>
      <c r="H10" s="22">
        <v>0</v>
      </c>
      <c r="I10" s="5"/>
      <c r="J10" s="2">
        <v>37438</v>
      </c>
      <c r="K10" s="6"/>
      <c r="L10" s="3">
        <v>-5000</v>
      </c>
      <c r="M10" s="3">
        <v>-4936.1386000000002</v>
      </c>
      <c r="N10" s="67">
        <f t="shared" si="2"/>
        <v>0.98722772000000003</v>
      </c>
      <c r="O10" s="67">
        <f ca="1">VLOOKUP(J10,DiscountRate!$A$2:$E$26,5,0)</f>
        <v>0.9646117680416415</v>
      </c>
      <c r="P10" s="1">
        <v>25.67</v>
      </c>
      <c r="Q10" s="37">
        <f t="shared" si="0"/>
        <v>22.187272711912911</v>
      </c>
      <c r="R10" s="4">
        <v>17191.224600000001</v>
      </c>
      <c r="S10" s="33">
        <f t="shared" si="1"/>
        <v>17413.636440435454</v>
      </c>
      <c r="T10" s="42">
        <f t="shared" ca="1" si="3"/>
        <v>16797.398634842801</v>
      </c>
    </row>
    <row r="11" spans="1:20" s="1" customFormat="1" x14ac:dyDescent="0.2">
      <c r="A11" s="20" t="s">
        <v>40</v>
      </c>
      <c r="B11" s="21">
        <v>36999</v>
      </c>
      <c r="C11" s="20" t="s">
        <v>109</v>
      </c>
      <c r="D11" s="22" t="s">
        <v>35</v>
      </c>
      <c r="E11" s="20" t="s">
        <v>110</v>
      </c>
      <c r="F11" s="20" t="s">
        <v>111</v>
      </c>
      <c r="G11" s="22" t="s">
        <v>34</v>
      </c>
      <c r="H11" s="22">
        <v>0</v>
      </c>
      <c r="I11" s="5"/>
      <c r="J11" s="2">
        <v>37469</v>
      </c>
      <c r="K11" s="6"/>
      <c r="L11" s="3">
        <v>-5000</v>
      </c>
      <c r="M11" s="3">
        <v>-4926.8741</v>
      </c>
      <c r="N11" s="67">
        <f t="shared" si="2"/>
        <v>0.98537481999999998</v>
      </c>
      <c r="O11" s="67">
        <f ca="1">VLOOKUP(J11,DiscountRate!$A$2:$E$26,5,0)</f>
        <v>0.95961300323248355</v>
      </c>
      <c r="P11" s="1">
        <v>25.67</v>
      </c>
      <c r="Q11" s="37">
        <f t="shared" si="0"/>
        <v>22.14909089051007</v>
      </c>
      <c r="R11" s="4">
        <v>17347.0759</v>
      </c>
      <c r="S11" s="33">
        <f t="shared" si="1"/>
        <v>17604.545547449656</v>
      </c>
      <c r="T11" s="42">
        <f t="shared" ca="1" si="3"/>
        <v>16893.550823331214</v>
      </c>
    </row>
    <row r="12" spans="1:20" s="1" customFormat="1" x14ac:dyDescent="0.2">
      <c r="A12" s="20" t="s">
        <v>40</v>
      </c>
      <c r="B12" s="21">
        <v>36999</v>
      </c>
      <c r="C12" s="20" t="s">
        <v>109</v>
      </c>
      <c r="D12" s="22" t="s">
        <v>35</v>
      </c>
      <c r="E12" s="20" t="s">
        <v>110</v>
      </c>
      <c r="F12" s="20" t="s">
        <v>111</v>
      </c>
      <c r="G12" s="22" t="s">
        <v>34</v>
      </c>
      <c r="H12" s="22">
        <v>0</v>
      </c>
      <c r="I12" s="5"/>
      <c r="J12" s="2">
        <v>37500</v>
      </c>
      <c r="K12" s="6"/>
      <c r="L12" s="3">
        <v>-5000</v>
      </c>
      <c r="M12" s="3">
        <v>-4917.4250000000002</v>
      </c>
      <c r="N12" s="67">
        <f t="shared" si="2"/>
        <v>0.98348500000000005</v>
      </c>
      <c r="O12" s="67">
        <f ca="1">VLOOKUP(J12,DiscountRate!$A$2:$E$26,5,0)</f>
        <v>0.95460168789397482</v>
      </c>
      <c r="P12" s="1">
        <v>25.67</v>
      </c>
      <c r="Q12" s="37">
        <f t="shared" si="0"/>
        <v>22.120999984748117</v>
      </c>
      <c r="R12" s="4">
        <v>17451.9414</v>
      </c>
      <c r="S12" s="33">
        <f t="shared" si="1"/>
        <v>17745.000076259425</v>
      </c>
      <c r="T12" s="42">
        <f t="shared" ca="1" si="3"/>
        <v>16939.407024475957</v>
      </c>
    </row>
    <row r="13" spans="1:20" s="1" customFormat="1" x14ac:dyDescent="0.2">
      <c r="A13" s="20" t="s">
        <v>40</v>
      </c>
      <c r="B13" s="21">
        <v>36999</v>
      </c>
      <c r="C13" s="20" t="s">
        <v>109</v>
      </c>
      <c r="D13" s="22" t="s">
        <v>35</v>
      </c>
      <c r="E13" s="20" t="s">
        <v>110</v>
      </c>
      <c r="F13" s="20" t="s">
        <v>111</v>
      </c>
      <c r="G13" s="22" t="s">
        <v>34</v>
      </c>
      <c r="H13" s="22">
        <v>0</v>
      </c>
      <c r="I13" s="5"/>
      <c r="J13" s="2">
        <v>37530</v>
      </c>
      <c r="K13" s="6"/>
      <c r="L13" s="3">
        <v>-5000</v>
      </c>
      <c r="M13" s="3">
        <v>-4907.7677000000003</v>
      </c>
      <c r="N13" s="67">
        <f t="shared" si="2"/>
        <v>0.98155354000000006</v>
      </c>
      <c r="O13" s="67">
        <f ca="1">VLOOKUP(J13,DiscountRate!$A$2:$E$26,5,0)</f>
        <v>0.94967869608928046</v>
      </c>
      <c r="P13" s="1">
        <v>25.67</v>
      </c>
      <c r="Q13" s="37">
        <f t="shared" si="0"/>
        <v>22.093913014464807</v>
      </c>
      <c r="R13" s="4">
        <v>17550.604200000002</v>
      </c>
      <c r="S13" s="33">
        <f t="shared" si="1"/>
        <v>17880.434927675975</v>
      </c>
      <c r="T13" s="42">
        <f t="shared" ca="1" si="3"/>
        <v>16980.668127624547</v>
      </c>
    </row>
    <row r="14" spans="1:20" s="1" customFormat="1" x14ac:dyDescent="0.2">
      <c r="A14" s="20" t="s">
        <v>40</v>
      </c>
      <c r="B14" s="21">
        <v>36999</v>
      </c>
      <c r="C14" s="20" t="s">
        <v>109</v>
      </c>
      <c r="D14" s="22" t="s">
        <v>35</v>
      </c>
      <c r="E14" s="20" t="s">
        <v>110</v>
      </c>
      <c r="F14" s="20" t="s">
        <v>111</v>
      </c>
      <c r="G14" s="22" t="s">
        <v>34</v>
      </c>
      <c r="H14" s="22">
        <v>0</v>
      </c>
      <c r="I14" s="5"/>
      <c r="J14" s="2">
        <v>37561</v>
      </c>
      <c r="K14" s="6"/>
      <c r="L14" s="3">
        <v>-5000</v>
      </c>
      <c r="M14" s="3">
        <v>-4897.0212000000001</v>
      </c>
      <c r="N14" s="67">
        <f t="shared" si="2"/>
        <v>0.97940424000000004</v>
      </c>
      <c r="O14" s="67">
        <f ca="1">VLOOKUP(J14,DiscountRate!$A$2:$E$26,5,0)</f>
        <v>0.94447271174699154</v>
      </c>
      <c r="P14" s="1">
        <v>25.67</v>
      </c>
      <c r="Q14" s="37">
        <f t="shared" si="0"/>
        <v>22.083334008029208</v>
      </c>
      <c r="R14" s="4">
        <v>17563.9794</v>
      </c>
      <c r="S14" s="33">
        <f t="shared" si="1"/>
        <v>17933.329959853967</v>
      </c>
      <c r="T14" s="42">
        <f t="shared" ca="1" si="3"/>
        <v>16937.540777836846</v>
      </c>
    </row>
    <row r="15" spans="1:20" s="1" customFormat="1" x14ac:dyDescent="0.2">
      <c r="A15" s="20" t="s">
        <v>40</v>
      </c>
      <c r="B15" s="21">
        <v>36999</v>
      </c>
      <c r="C15" s="20" t="s">
        <v>109</v>
      </c>
      <c r="D15" s="22" t="s">
        <v>35</v>
      </c>
      <c r="E15" s="20" t="s">
        <v>110</v>
      </c>
      <c r="F15" s="20" t="s">
        <v>111</v>
      </c>
      <c r="G15" s="22" t="s">
        <v>34</v>
      </c>
      <c r="H15" s="22">
        <v>0</v>
      </c>
      <c r="I15" s="5"/>
      <c r="J15" s="2">
        <v>37591</v>
      </c>
      <c r="K15" s="6"/>
      <c r="L15" s="3">
        <v>-5000</v>
      </c>
      <c r="M15" s="3">
        <v>-4886.3035</v>
      </c>
      <c r="N15" s="67">
        <f t="shared" si="2"/>
        <v>0.97726069999999998</v>
      </c>
      <c r="O15" s="67">
        <f ca="1">VLOOKUP(J15,DiscountRate!$A$2:$E$26,5,0)</f>
        <v>0.93939769570984022</v>
      </c>
      <c r="P15" s="1">
        <v>25.67</v>
      </c>
      <c r="Q15" s="37">
        <f t="shared" si="0"/>
        <v>22.088788538206849</v>
      </c>
      <c r="R15" s="4">
        <v>17498.8861</v>
      </c>
      <c r="S15" s="33">
        <f t="shared" si="1"/>
        <v>17906.057308965763</v>
      </c>
      <c r="T15" s="42">
        <f t="shared" ca="1" si="3"/>
        <v>16820.908975290782</v>
      </c>
    </row>
    <row r="16" spans="1:20" s="1" customFormat="1" x14ac:dyDescent="0.2">
      <c r="A16" s="20"/>
      <c r="B16" s="21"/>
      <c r="C16" s="20"/>
      <c r="D16" s="22"/>
      <c r="E16" s="20"/>
      <c r="F16" s="20"/>
      <c r="G16" s="22"/>
      <c r="H16" s="22"/>
      <c r="I16" s="5"/>
      <c r="J16" s="2"/>
      <c r="K16" s="6"/>
      <c r="L16" s="38">
        <f>SUM(L4:L15)</f>
        <v>-60000</v>
      </c>
      <c r="M16" s="38">
        <f>SUM(M4:M15)</f>
        <v>-59259.478400000015</v>
      </c>
      <c r="N16" s="67"/>
      <c r="O16" s="67" t="e">
        <f>VLOOKUP(J16,DiscountRate!$A$2:$E$26,5,0)</f>
        <v>#N/A</v>
      </c>
      <c r="Q16" s="37"/>
      <c r="R16" s="38">
        <f>SUM(R4:R15)</f>
        <v>203016.20840000003</v>
      </c>
      <c r="S16" s="38">
        <f>SUM(S4:S15)</f>
        <v>205604.09843438014</v>
      </c>
      <c r="T16" s="38">
        <f ca="1">SUM(T4:T15)</f>
        <v>198614.53265827306</v>
      </c>
    </row>
    <row r="17" spans="1:20" s="1" customFormat="1" x14ac:dyDescent="0.2">
      <c r="A17" s="20" t="s">
        <v>37</v>
      </c>
      <c r="B17" s="21">
        <v>36999</v>
      </c>
      <c r="C17" s="20" t="s">
        <v>112</v>
      </c>
      <c r="D17" s="22" t="s">
        <v>35</v>
      </c>
      <c r="E17" s="20" t="s">
        <v>110</v>
      </c>
      <c r="F17" s="20" t="s">
        <v>111</v>
      </c>
      <c r="G17" s="22" t="s">
        <v>34</v>
      </c>
      <c r="H17" s="22">
        <v>0</v>
      </c>
      <c r="I17" s="5"/>
      <c r="J17" s="2">
        <v>37257</v>
      </c>
      <c r="K17" s="6"/>
      <c r="L17" s="3">
        <v>-20000</v>
      </c>
      <c r="M17" s="3">
        <v>-19939.1178</v>
      </c>
      <c r="N17" s="67">
        <f t="shared" si="2"/>
        <v>0.99695588999999996</v>
      </c>
      <c r="O17" s="67">
        <f ca="1">VLOOKUP(J17,DiscountRate!$A$2:$E$26,5,0)</f>
        <v>0.99326455832739824</v>
      </c>
      <c r="P17" s="1">
        <v>25.67</v>
      </c>
      <c r="Q17" s="37">
        <f t="shared" si="0"/>
        <v>22.500000673349753</v>
      </c>
      <c r="R17" s="4">
        <v>63206.99</v>
      </c>
      <c r="S17" s="33">
        <f t="shared" si="1"/>
        <v>63399.98653300498</v>
      </c>
      <c r="T17" s="42">
        <f t="shared" ca="1" si="3"/>
        <v>62972.959621668189</v>
      </c>
    </row>
    <row r="18" spans="1:20" s="1" customFormat="1" x14ac:dyDescent="0.2">
      <c r="A18" s="20" t="s">
        <v>37</v>
      </c>
      <c r="B18" s="21">
        <v>36999</v>
      </c>
      <c r="C18" s="20" t="s">
        <v>112</v>
      </c>
      <c r="D18" s="22" t="s">
        <v>35</v>
      </c>
      <c r="E18" s="20" t="s">
        <v>110</v>
      </c>
      <c r="F18" s="20" t="s">
        <v>111</v>
      </c>
      <c r="G18" s="22" t="s">
        <v>34</v>
      </c>
      <c r="H18" s="22">
        <v>0</v>
      </c>
      <c r="I18" s="5"/>
      <c r="J18" s="2">
        <v>37288</v>
      </c>
      <c r="K18" s="6"/>
      <c r="L18" s="3">
        <v>-20000</v>
      </c>
      <c r="M18" s="3">
        <v>-19905.4519</v>
      </c>
      <c r="N18" s="67">
        <f t="shared" si="2"/>
        <v>0.99527259499999998</v>
      </c>
      <c r="O18" s="67">
        <f ca="1">VLOOKUP(J18,DiscountRate!$A$2:$E$26,5,0)</f>
        <v>0.98827960027930162</v>
      </c>
      <c r="P18" s="1">
        <v>25.67</v>
      </c>
      <c r="Q18" s="37">
        <f t="shared" si="0"/>
        <v>22.461052631163827</v>
      </c>
      <c r="R18" s="4">
        <v>63875.547500000001</v>
      </c>
      <c r="S18" s="33">
        <f t="shared" si="1"/>
        <v>64178.947376723489</v>
      </c>
      <c r="T18" s="42">
        <f t="shared" ca="1" si="3"/>
        <v>63426.744459814625</v>
      </c>
    </row>
    <row r="19" spans="1:20" s="1" customFormat="1" x14ac:dyDescent="0.2">
      <c r="A19" s="20" t="s">
        <v>37</v>
      </c>
      <c r="B19" s="21">
        <v>36999</v>
      </c>
      <c r="C19" s="20" t="s">
        <v>112</v>
      </c>
      <c r="D19" s="22" t="s">
        <v>35</v>
      </c>
      <c r="E19" s="20" t="s">
        <v>110</v>
      </c>
      <c r="F19" s="20" t="s">
        <v>111</v>
      </c>
      <c r="G19" s="22" t="s">
        <v>34</v>
      </c>
      <c r="H19" s="22">
        <v>0</v>
      </c>
      <c r="I19" s="5"/>
      <c r="J19" s="2">
        <v>37316</v>
      </c>
      <c r="K19" s="6"/>
      <c r="L19" s="3">
        <v>-20000</v>
      </c>
      <c r="M19" s="3">
        <v>-19875.865600000001</v>
      </c>
      <c r="N19" s="67">
        <f t="shared" si="2"/>
        <v>0.99379328</v>
      </c>
      <c r="O19" s="67">
        <f ca="1">VLOOKUP(J19,DiscountRate!$A$2:$E$26,5,0)</f>
        <v>0.98383817504248749</v>
      </c>
      <c r="P19" s="1">
        <v>25.67</v>
      </c>
      <c r="Q19" s="37">
        <f t="shared" si="0"/>
        <v>22.398999998873006</v>
      </c>
      <c r="R19" s="4">
        <v>65013.956400000003</v>
      </c>
      <c r="S19" s="33">
        <f t="shared" si="1"/>
        <v>65420.000022539927</v>
      </c>
      <c r="T19" s="42">
        <f t="shared" ca="1" si="3"/>
        <v>64362.69343345517</v>
      </c>
    </row>
    <row r="20" spans="1:20" s="1" customFormat="1" x14ac:dyDescent="0.2">
      <c r="A20" s="20" t="s">
        <v>37</v>
      </c>
      <c r="B20" s="21">
        <v>36999</v>
      </c>
      <c r="C20" s="20" t="s">
        <v>112</v>
      </c>
      <c r="D20" s="22" t="s">
        <v>35</v>
      </c>
      <c r="E20" s="20" t="s">
        <v>110</v>
      </c>
      <c r="F20" s="20" t="s">
        <v>111</v>
      </c>
      <c r="G20" s="22" t="s">
        <v>34</v>
      </c>
      <c r="H20" s="22">
        <v>0</v>
      </c>
      <c r="I20" s="5"/>
      <c r="J20" s="2">
        <v>37347</v>
      </c>
      <c r="K20" s="6"/>
      <c r="L20" s="3">
        <v>-20000</v>
      </c>
      <c r="M20" s="3">
        <v>-19842.928199999998</v>
      </c>
      <c r="N20" s="67">
        <f t="shared" si="2"/>
        <v>0.99214640999999992</v>
      </c>
      <c r="O20" s="67">
        <f ca="1">VLOOKUP(J20,DiscountRate!$A$2:$E$26,5,0)</f>
        <v>0.97893818890568229</v>
      </c>
      <c r="P20" s="1">
        <v>25.67</v>
      </c>
      <c r="Q20" s="37">
        <f t="shared" si="0"/>
        <v>22.333637023088158</v>
      </c>
      <c r="R20" s="4">
        <v>66203.210999999996</v>
      </c>
      <c r="S20" s="33">
        <f t="shared" si="1"/>
        <v>66727.25953823686</v>
      </c>
      <c r="T20" s="42">
        <f t="shared" ca="1" si="3"/>
        <v>65321.862603001013</v>
      </c>
    </row>
    <row r="21" spans="1:20" s="1" customFormat="1" x14ac:dyDescent="0.2">
      <c r="A21" s="20" t="s">
        <v>37</v>
      </c>
      <c r="B21" s="21">
        <v>36999</v>
      </c>
      <c r="C21" s="20" t="s">
        <v>112</v>
      </c>
      <c r="D21" s="22" t="s">
        <v>35</v>
      </c>
      <c r="E21" s="20" t="s">
        <v>110</v>
      </c>
      <c r="F21" s="20" t="s">
        <v>111</v>
      </c>
      <c r="G21" s="22" t="s">
        <v>34</v>
      </c>
      <c r="H21" s="22">
        <v>0</v>
      </c>
      <c r="I21" s="5"/>
      <c r="J21" s="2">
        <v>37377</v>
      </c>
      <c r="K21" s="6"/>
      <c r="L21" s="3">
        <v>-20000</v>
      </c>
      <c r="M21" s="3">
        <v>-19810.721000000001</v>
      </c>
      <c r="N21" s="67">
        <f t="shared" si="2"/>
        <v>0.99053605000000011</v>
      </c>
      <c r="O21" s="67">
        <f ca="1">VLOOKUP(J21,DiscountRate!$A$2:$E$26,5,0)</f>
        <v>0.97420402670642303</v>
      </c>
      <c r="P21" s="1">
        <v>25.67</v>
      </c>
      <c r="Q21" s="37">
        <f t="shared" si="0"/>
        <v>22.274090911178853</v>
      </c>
      <c r="R21" s="4">
        <v>67275.407500000001</v>
      </c>
      <c r="S21" s="33">
        <f t="shared" si="1"/>
        <v>67918.181776422978</v>
      </c>
      <c r="T21" s="42">
        <f t="shared" ca="1" si="3"/>
        <v>66166.166173170073</v>
      </c>
    </row>
    <row r="22" spans="1:20" s="1" customFormat="1" x14ac:dyDescent="0.2">
      <c r="A22" s="20" t="s">
        <v>37</v>
      </c>
      <c r="B22" s="21">
        <v>36999</v>
      </c>
      <c r="C22" s="20" t="s">
        <v>112</v>
      </c>
      <c r="D22" s="22" t="s">
        <v>35</v>
      </c>
      <c r="E22" s="20" t="s">
        <v>110</v>
      </c>
      <c r="F22" s="20" t="s">
        <v>111</v>
      </c>
      <c r="G22" s="22" t="s">
        <v>34</v>
      </c>
      <c r="H22" s="22">
        <v>0</v>
      </c>
      <c r="I22" s="5"/>
      <c r="J22" s="2">
        <v>37408</v>
      </c>
      <c r="K22" s="6"/>
      <c r="L22" s="3">
        <v>-20000</v>
      </c>
      <c r="M22" s="3">
        <v>-19777.708900000001</v>
      </c>
      <c r="N22" s="67">
        <f t="shared" si="2"/>
        <v>0.98888544500000009</v>
      </c>
      <c r="O22" s="67">
        <f ca="1">VLOOKUP(J22,DiscountRate!$A$2:$E$26,5,0)</f>
        <v>0.96934638980852328</v>
      </c>
      <c r="P22" s="1">
        <v>25.67</v>
      </c>
      <c r="Q22" s="37">
        <f t="shared" si="0"/>
        <v>22.227999991596601</v>
      </c>
      <c r="R22" s="4">
        <v>68074.874200000006</v>
      </c>
      <c r="S22" s="33">
        <f t="shared" si="1"/>
        <v>68840.000168068014</v>
      </c>
      <c r="T22" s="42">
        <f t="shared" ca="1" si="3"/>
        <v>66729.805637334866</v>
      </c>
    </row>
    <row r="23" spans="1:20" s="1" customFormat="1" x14ac:dyDescent="0.2">
      <c r="A23" s="20" t="s">
        <v>37</v>
      </c>
      <c r="B23" s="21">
        <v>36999</v>
      </c>
      <c r="C23" s="20" t="s">
        <v>112</v>
      </c>
      <c r="D23" s="22" t="s">
        <v>35</v>
      </c>
      <c r="E23" s="20" t="s">
        <v>110</v>
      </c>
      <c r="F23" s="20" t="s">
        <v>111</v>
      </c>
      <c r="G23" s="22" t="s">
        <v>34</v>
      </c>
      <c r="H23" s="22">
        <v>0</v>
      </c>
      <c r="I23" s="5"/>
      <c r="J23" s="2">
        <v>37438</v>
      </c>
      <c r="K23" s="6"/>
      <c r="L23" s="3">
        <v>-20000</v>
      </c>
      <c r="M23" s="3">
        <v>-19744.554499999998</v>
      </c>
      <c r="N23" s="67">
        <f t="shared" si="2"/>
        <v>0.98722772499999989</v>
      </c>
      <c r="O23" s="67">
        <f ca="1">VLOOKUP(J23,DiscountRate!$A$2:$E$26,5,0)</f>
        <v>0.9646117680416415</v>
      </c>
      <c r="P23" s="1">
        <v>25.67</v>
      </c>
      <c r="Q23" s="37">
        <f t="shared" si="0"/>
        <v>22.187272734616524</v>
      </c>
      <c r="R23" s="4">
        <v>68764.898300000001</v>
      </c>
      <c r="S23" s="33">
        <f t="shared" si="1"/>
        <v>69654.545307669556</v>
      </c>
      <c r="T23" s="42">
        <f t="shared" ca="1" si="3"/>
        <v>67189.594101367751</v>
      </c>
    </row>
    <row r="24" spans="1:20" s="1" customFormat="1" x14ac:dyDescent="0.2">
      <c r="A24" s="20" t="s">
        <v>37</v>
      </c>
      <c r="B24" s="21">
        <v>36999</v>
      </c>
      <c r="C24" s="20" t="s">
        <v>112</v>
      </c>
      <c r="D24" s="22" t="s">
        <v>35</v>
      </c>
      <c r="E24" s="20" t="s">
        <v>110</v>
      </c>
      <c r="F24" s="20" t="s">
        <v>111</v>
      </c>
      <c r="G24" s="22" t="s">
        <v>34</v>
      </c>
      <c r="H24" s="22">
        <v>0</v>
      </c>
      <c r="I24" s="5"/>
      <c r="J24" s="2">
        <v>37469</v>
      </c>
      <c r="K24" s="6"/>
      <c r="L24" s="3">
        <v>-20000</v>
      </c>
      <c r="M24" s="3">
        <v>-19707.496500000001</v>
      </c>
      <c r="N24" s="67">
        <f t="shared" si="2"/>
        <v>0.98537482500000007</v>
      </c>
      <c r="O24" s="67">
        <f ca="1">VLOOKUP(J24,DiscountRate!$A$2:$E$26,5,0)</f>
        <v>0.95961300323248355</v>
      </c>
      <c r="P24" s="1">
        <v>25.67</v>
      </c>
      <c r="Q24" s="37">
        <f t="shared" si="0"/>
        <v>22.149090908375907</v>
      </c>
      <c r="R24" s="4">
        <v>69388.303599999999</v>
      </c>
      <c r="S24" s="33">
        <f t="shared" si="1"/>
        <v>70418.181832481889</v>
      </c>
      <c r="T24" s="42">
        <f t="shared" ca="1" si="3"/>
        <v>67574.202950439067</v>
      </c>
    </row>
    <row r="25" spans="1:20" s="1" customFormat="1" x14ac:dyDescent="0.2">
      <c r="A25" s="20" t="s">
        <v>37</v>
      </c>
      <c r="B25" s="21">
        <v>36999</v>
      </c>
      <c r="C25" s="20" t="s">
        <v>112</v>
      </c>
      <c r="D25" s="22" t="s">
        <v>35</v>
      </c>
      <c r="E25" s="20" t="s">
        <v>110</v>
      </c>
      <c r="F25" s="20" t="s">
        <v>111</v>
      </c>
      <c r="G25" s="22" t="s">
        <v>34</v>
      </c>
      <c r="H25" s="22">
        <v>0</v>
      </c>
      <c r="I25" s="5"/>
      <c r="J25" s="2">
        <v>37500</v>
      </c>
      <c r="K25" s="6"/>
      <c r="L25" s="3">
        <v>-20000</v>
      </c>
      <c r="M25" s="3">
        <v>-19669.700099999998</v>
      </c>
      <c r="N25" s="67">
        <f t="shared" si="2"/>
        <v>0.98348500499999991</v>
      </c>
      <c r="O25" s="67">
        <f ca="1">VLOOKUP(J25,DiscountRate!$A$2:$E$26,5,0)</f>
        <v>0.95460168789397482</v>
      </c>
      <c r="P25" s="1">
        <v>25.67</v>
      </c>
      <c r="Q25" s="37">
        <f t="shared" si="0"/>
        <v>22.121000007875057</v>
      </c>
      <c r="R25" s="4">
        <v>69807.765499999994</v>
      </c>
      <c r="S25" s="33">
        <f t="shared" si="1"/>
        <v>70979.999842498888</v>
      </c>
      <c r="T25" s="42">
        <f t="shared" ca="1" si="3"/>
        <v>67757.627656363504</v>
      </c>
    </row>
    <row r="26" spans="1:20" s="1" customFormat="1" x14ac:dyDescent="0.2">
      <c r="A26" s="20" t="s">
        <v>37</v>
      </c>
      <c r="B26" s="21">
        <v>36999</v>
      </c>
      <c r="C26" s="20" t="s">
        <v>112</v>
      </c>
      <c r="D26" s="22" t="s">
        <v>35</v>
      </c>
      <c r="E26" s="20" t="s">
        <v>110</v>
      </c>
      <c r="F26" s="20" t="s">
        <v>111</v>
      </c>
      <c r="G26" s="22" t="s">
        <v>34</v>
      </c>
      <c r="H26" s="22">
        <v>0</v>
      </c>
      <c r="I26" s="5"/>
      <c r="J26" s="2">
        <v>37530</v>
      </c>
      <c r="K26" s="6"/>
      <c r="L26" s="3">
        <v>-20000</v>
      </c>
      <c r="M26" s="3">
        <v>-19631.070899999999</v>
      </c>
      <c r="N26" s="67">
        <f t="shared" si="2"/>
        <v>0.98155354499999992</v>
      </c>
      <c r="O26" s="67">
        <f ca="1">VLOOKUP(J26,DiscountRate!$A$2:$E$26,5,0)</f>
        <v>0.94967869608928046</v>
      </c>
      <c r="P26" s="1">
        <v>25.67</v>
      </c>
      <c r="Q26" s="37">
        <f t="shared" si="0"/>
        <v>22.093913037775234</v>
      </c>
      <c r="R26" s="4">
        <v>70202.416700000002</v>
      </c>
      <c r="S26" s="33">
        <f t="shared" si="1"/>
        <v>71521.739244495344</v>
      </c>
      <c r="T26" s="42">
        <f t="shared" ca="1" si="3"/>
        <v>67922.672067749867</v>
      </c>
    </row>
    <row r="27" spans="1:20" s="1" customFormat="1" x14ac:dyDescent="0.2">
      <c r="A27" s="20" t="s">
        <v>37</v>
      </c>
      <c r="B27" s="21">
        <v>36999</v>
      </c>
      <c r="C27" s="20" t="s">
        <v>112</v>
      </c>
      <c r="D27" s="22" t="s">
        <v>35</v>
      </c>
      <c r="E27" s="20" t="s">
        <v>110</v>
      </c>
      <c r="F27" s="20" t="s">
        <v>111</v>
      </c>
      <c r="G27" s="22" t="s">
        <v>34</v>
      </c>
      <c r="H27" s="22">
        <v>0</v>
      </c>
      <c r="I27" s="5"/>
      <c r="J27" s="2">
        <v>37561</v>
      </c>
      <c r="K27" s="6"/>
      <c r="L27" s="3">
        <v>-20000</v>
      </c>
      <c r="M27" s="3">
        <v>-19588.084699999999</v>
      </c>
      <c r="N27" s="67">
        <f t="shared" si="2"/>
        <v>0.97940423499999996</v>
      </c>
      <c r="O27" s="67">
        <f ca="1">VLOOKUP(J27,DiscountRate!$A$2:$E$26,5,0)</f>
        <v>0.94447271174699154</v>
      </c>
      <c r="P27" s="1">
        <v>25.67</v>
      </c>
      <c r="Q27" s="37">
        <f t="shared" si="0"/>
        <v>22.08333398971876</v>
      </c>
      <c r="R27" s="4">
        <v>70255.917600000001</v>
      </c>
      <c r="S27" s="33">
        <f t="shared" si="1"/>
        <v>71733.320205624841</v>
      </c>
      <c r="T27" s="42">
        <f t="shared" ca="1" si="3"/>
        <v>67750.163457221759</v>
      </c>
    </row>
    <row r="28" spans="1:20" s="1" customFormat="1" x14ac:dyDescent="0.2">
      <c r="A28" s="20" t="s">
        <v>37</v>
      </c>
      <c r="B28" s="21">
        <v>36999</v>
      </c>
      <c r="C28" s="20" t="s">
        <v>112</v>
      </c>
      <c r="D28" s="22" t="s">
        <v>35</v>
      </c>
      <c r="E28" s="20" t="s">
        <v>110</v>
      </c>
      <c r="F28" s="20" t="s">
        <v>111</v>
      </c>
      <c r="G28" s="22" t="s">
        <v>34</v>
      </c>
      <c r="H28" s="22">
        <v>0</v>
      </c>
      <c r="I28" s="5"/>
      <c r="J28" s="2">
        <v>37591</v>
      </c>
      <c r="K28" s="6"/>
      <c r="L28" s="3">
        <v>-20000</v>
      </c>
      <c r="M28" s="3">
        <v>-19545.213899999999</v>
      </c>
      <c r="N28" s="67">
        <f t="shared" si="2"/>
        <v>0.9772606949999999</v>
      </c>
      <c r="O28" s="67">
        <f ca="1">VLOOKUP(J28,DiscountRate!$A$2:$E$26,5,0)</f>
        <v>0.93939769570984022</v>
      </c>
      <c r="P28" s="1">
        <v>25.67</v>
      </c>
      <c r="Q28" s="37">
        <f t="shared" si="0"/>
        <v>22.08878853011683</v>
      </c>
      <c r="R28" s="4">
        <v>69995.544200000004</v>
      </c>
      <c r="S28" s="33">
        <f t="shared" si="1"/>
        <v>71624.229397663439</v>
      </c>
      <c r="T28" s="42">
        <f t="shared" ca="1" si="3"/>
        <v>67283.636053158043</v>
      </c>
    </row>
    <row r="29" spans="1:20" s="1" customFormat="1" x14ac:dyDescent="0.2">
      <c r="A29" s="34" t="s">
        <v>150</v>
      </c>
      <c r="B29" s="21"/>
      <c r="C29" s="20"/>
      <c r="D29" s="22"/>
      <c r="E29" s="20"/>
      <c r="F29" s="20"/>
      <c r="G29" s="22"/>
      <c r="H29" s="22"/>
      <c r="I29" s="5"/>
      <c r="J29" s="2"/>
      <c r="K29" s="6"/>
      <c r="L29" s="38">
        <f>SUM(L17:L28)</f>
        <v>-240000</v>
      </c>
      <c r="M29" s="38">
        <f>SUM(M17:M28)</f>
        <v>-237037.91399999999</v>
      </c>
      <c r="N29" s="67"/>
      <c r="O29" s="67" t="e">
        <f>VLOOKUP(J29,DiscountRate!$A$2:$E$26,5,0)</f>
        <v>#N/A</v>
      </c>
      <c r="Q29" s="37"/>
      <c r="R29" s="38">
        <f>SUM(R17:R28)</f>
        <v>812064.83250000014</v>
      </c>
      <c r="S29" s="38">
        <f>SUM(S17:S28)</f>
        <v>822416.39124543034</v>
      </c>
      <c r="T29" s="38">
        <f ca="1">SUM(T17:T28)</f>
        <v>794458.12821474404</v>
      </c>
    </row>
    <row r="30" spans="1:20" s="1" customFormat="1" x14ac:dyDescent="0.2">
      <c r="A30" s="20" t="s">
        <v>37</v>
      </c>
      <c r="B30" s="21">
        <v>37041</v>
      </c>
      <c r="C30" s="20" t="s">
        <v>113</v>
      </c>
      <c r="D30" s="22" t="s">
        <v>35</v>
      </c>
      <c r="E30" s="20" t="s">
        <v>110</v>
      </c>
      <c r="F30" s="20" t="s">
        <v>111</v>
      </c>
      <c r="G30" s="22" t="s">
        <v>34</v>
      </c>
      <c r="H30" s="22">
        <v>0</v>
      </c>
      <c r="I30" s="5"/>
      <c r="J30" s="2">
        <v>37257</v>
      </c>
      <c r="K30" s="6"/>
      <c r="L30" s="3">
        <v>-20000</v>
      </c>
      <c r="M30" s="3">
        <v>-19939.1178</v>
      </c>
      <c r="N30" s="67">
        <f t="shared" si="2"/>
        <v>0.99695588999999996</v>
      </c>
      <c r="O30" s="67">
        <f ca="1">VLOOKUP(J30,DiscountRate!$A$2:$E$26,5,0)</f>
        <v>0.99326455832739824</v>
      </c>
      <c r="P30" s="1">
        <v>25.6</v>
      </c>
      <c r="Q30" s="37">
        <f t="shared" ref="Q30:Q54" si="4">(R30/M30)+P30</f>
        <v>22.500000676057997</v>
      </c>
      <c r="R30" s="4">
        <v>61811.251700000001</v>
      </c>
      <c r="S30" s="33">
        <f t="shared" ref="S30:S54" si="5">(Q30-P30)*L30</f>
        <v>61999.986478840088</v>
      </c>
      <c r="T30" s="42">
        <f t="shared" ca="1" si="3"/>
        <v>61582.389186209766</v>
      </c>
    </row>
    <row r="31" spans="1:20" s="1" customFormat="1" x14ac:dyDescent="0.2">
      <c r="A31" s="20" t="s">
        <v>37</v>
      </c>
      <c r="B31" s="21">
        <v>37041</v>
      </c>
      <c r="C31" s="20" t="s">
        <v>113</v>
      </c>
      <c r="D31" s="22" t="s">
        <v>35</v>
      </c>
      <c r="E31" s="20" t="s">
        <v>110</v>
      </c>
      <c r="F31" s="20" t="s">
        <v>111</v>
      </c>
      <c r="G31" s="22" t="s">
        <v>34</v>
      </c>
      <c r="H31" s="22">
        <v>0</v>
      </c>
      <c r="I31" s="5"/>
      <c r="J31" s="2">
        <v>37288</v>
      </c>
      <c r="K31" s="6"/>
      <c r="L31" s="3">
        <v>-20000</v>
      </c>
      <c r="M31" s="3">
        <v>-19905.4519</v>
      </c>
      <c r="N31" s="67">
        <f t="shared" si="2"/>
        <v>0.99527259499999998</v>
      </c>
      <c r="O31" s="67">
        <f ca="1">VLOOKUP(J31,DiscountRate!$A$2:$E$26,5,0)</f>
        <v>0.98827960027930162</v>
      </c>
      <c r="P31" s="1">
        <v>25.6</v>
      </c>
      <c r="Q31" s="37">
        <f t="shared" si="4"/>
        <v>22.461052629505993</v>
      </c>
      <c r="R31" s="4">
        <v>62482.1659</v>
      </c>
      <c r="S31" s="33">
        <f t="shared" si="5"/>
        <v>62778.947409880173</v>
      </c>
      <c r="T31" s="42">
        <f t="shared" ca="1" si="3"/>
        <v>62043.153052191679</v>
      </c>
    </row>
    <row r="32" spans="1:20" s="1" customFormat="1" x14ac:dyDescent="0.2">
      <c r="A32" s="20" t="s">
        <v>37</v>
      </c>
      <c r="B32" s="21">
        <v>37041</v>
      </c>
      <c r="C32" s="20" t="s">
        <v>113</v>
      </c>
      <c r="D32" s="22" t="s">
        <v>35</v>
      </c>
      <c r="E32" s="20" t="s">
        <v>110</v>
      </c>
      <c r="F32" s="20" t="s">
        <v>111</v>
      </c>
      <c r="G32" s="22" t="s">
        <v>34</v>
      </c>
      <c r="H32" s="22">
        <v>0</v>
      </c>
      <c r="I32" s="5"/>
      <c r="J32" s="2">
        <v>37316</v>
      </c>
      <c r="K32" s="6"/>
      <c r="L32" s="3">
        <v>-20000</v>
      </c>
      <c r="M32" s="3">
        <v>-19875.865600000001</v>
      </c>
      <c r="N32" s="67">
        <f t="shared" si="2"/>
        <v>0.99379328</v>
      </c>
      <c r="O32" s="67">
        <f ca="1">VLOOKUP(J32,DiscountRate!$A$2:$E$26,5,0)</f>
        <v>0.98383817504248749</v>
      </c>
      <c r="P32" s="1">
        <v>25.6</v>
      </c>
      <c r="Q32" s="37">
        <f t="shared" si="4"/>
        <v>22.398999994244278</v>
      </c>
      <c r="R32" s="4">
        <v>63622.645900000003</v>
      </c>
      <c r="S32" s="33">
        <f t="shared" si="5"/>
        <v>64020.000115114468</v>
      </c>
      <c r="T32" s="42">
        <f t="shared" ca="1" si="3"/>
        <v>62985.320079474055</v>
      </c>
    </row>
    <row r="33" spans="1:20" s="1" customFormat="1" x14ac:dyDescent="0.2">
      <c r="A33" s="20" t="s">
        <v>37</v>
      </c>
      <c r="B33" s="21">
        <v>37041</v>
      </c>
      <c r="C33" s="20" t="s">
        <v>113</v>
      </c>
      <c r="D33" s="22" t="s">
        <v>35</v>
      </c>
      <c r="E33" s="20" t="s">
        <v>110</v>
      </c>
      <c r="F33" s="20" t="s">
        <v>111</v>
      </c>
      <c r="G33" s="22" t="s">
        <v>34</v>
      </c>
      <c r="H33" s="22">
        <v>0</v>
      </c>
      <c r="I33" s="5"/>
      <c r="J33" s="2">
        <v>37347</v>
      </c>
      <c r="K33" s="6"/>
      <c r="L33" s="3">
        <v>-20000</v>
      </c>
      <c r="M33" s="3">
        <v>-19842.928199999998</v>
      </c>
      <c r="N33" s="67">
        <f t="shared" si="2"/>
        <v>0.99214640999999992</v>
      </c>
      <c r="O33" s="67">
        <f ca="1">VLOOKUP(J33,DiscountRate!$A$2:$E$26,5,0)</f>
        <v>0.97893818890568229</v>
      </c>
      <c r="P33" s="1">
        <v>25.6</v>
      </c>
      <c r="Q33" s="37">
        <f t="shared" si="4"/>
        <v>22.333637019358868</v>
      </c>
      <c r="R33" s="4">
        <v>64814.206100000003</v>
      </c>
      <c r="S33" s="33">
        <f t="shared" si="5"/>
        <v>65327.259612822672</v>
      </c>
      <c r="T33" s="42">
        <f t="shared" ca="1" si="3"/>
        <v>63951.349211547953</v>
      </c>
    </row>
    <row r="34" spans="1:20" s="1" customFormat="1" x14ac:dyDescent="0.2">
      <c r="A34" s="20" t="s">
        <v>37</v>
      </c>
      <c r="B34" s="21">
        <v>37041</v>
      </c>
      <c r="C34" s="20" t="s">
        <v>113</v>
      </c>
      <c r="D34" s="22" t="s">
        <v>35</v>
      </c>
      <c r="E34" s="20" t="s">
        <v>110</v>
      </c>
      <c r="F34" s="20" t="s">
        <v>111</v>
      </c>
      <c r="G34" s="22" t="s">
        <v>34</v>
      </c>
      <c r="H34" s="22">
        <v>0</v>
      </c>
      <c r="I34" s="5"/>
      <c r="J34" s="2">
        <v>37377</v>
      </c>
      <c r="K34" s="6"/>
      <c r="L34" s="3">
        <v>-20000</v>
      </c>
      <c r="M34" s="3">
        <v>-19810.721000000001</v>
      </c>
      <c r="N34" s="67">
        <f t="shared" si="2"/>
        <v>0.99053605000000011</v>
      </c>
      <c r="O34" s="67">
        <f ca="1">VLOOKUP(J34,DiscountRate!$A$2:$E$26,5,0)</f>
        <v>0.97420402670642303</v>
      </c>
      <c r="P34" s="1">
        <v>25.6</v>
      </c>
      <c r="Q34" s="37">
        <f t="shared" si="4"/>
        <v>22.274090912693183</v>
      </c>
      <c r="R34" s="4">
        <v>65888.657000000007</v>
      </c>
      <c r="S34" s="33">
        <f t="shared" si="5"/>
        <v>66518.181746136383</v>
      </c>
      <c r="T34" s="42">
        <f t="shared" ca="1" si="3"/>
        <v>64802.280506275747</v>
      </c>
    </row>
    <row r="35" spans="1:20" s="1" customFormat="1" x14ac:dyDescent="0.2">
      <c r="A35" s="20" t="s">
        <v>37</v>
      </c>
      <c r="B35" s="21">
        <v>37041</v>
      </c>
      <c r="C35" s="20" t="s">
        <v>113</v>
      </c>
      <c r="D35" s="22" t="s">
        <v>35</v>
      </c>
      <c r="E35" s="20" t="s">
        <v>110</v>
      </c>
      <c r="F35" s="20" t="s">
        <v>111</v>
      </c>
      <c r="G35" s="22" t="s">
        <v>34</v>
      </c>
      <c r="H35" s="22">
        <v>0</v>
      </c>
      <c r="I35" s="5"/>
      <c r="J35" s="2">
        <v>37408</v>
      </c>
      <c r="K35" s="6"/>
      <c r="L35" s="3">
        <v>-20000</v>
      </c>
      <c r="M35" s="3">
        <v>-19777.708900000001</v>
      </c>
      <c r="N35" s="67">
        <f t="shared" si="2"/>
        <v>0.98888544500000009</v>
      </c>
      <c r="O35" s="67">
        <f ca="1">VLOOKUP(J35,DiscountRate!$A$2:$E$26,5,0)</f>
        <v>0.96934638980852328</v>
      </c>
      <c r="P35" s="1">
        <v>25.6</v>
      </c>
      <c r="Q35" s="37">
        <f t="shared" si="4"/>
        <v>22.227999990433677</v>
      </c>
      <c r="R35" s="4">
        <v>66690.434599999993</v>
      </c>
      <c r="S35" s="33">
        <f t="shared" si="5"/>
        <v>67440.000191326486</v>
      </c>
      <c r="T35" s="42">
        <f t="shared" ca="1" si="3"/>
        <v>65372.720714148447</v>
      </c>
    </row>
    <row r="36" spans="1:20" s="1" customFormat="1" x14ac:dyDescent="0.2">
      <c r="A36" s="20" t="s">
        <v>37</v>
      </c>
      <c r="B36" s="21">
        <v>37041</v>
      </c>
      <c r="C36" s="20" t="s">
        <v>113</v>
      </c>
      <c r="D36" s="22" t="s">
        <v>35</v>
      </c>
      <c r="E36" s="20" t="s">
        <v>110</v>
      </c>
      <c r="F36" s="20" t="s">
        <v>111</v>
      </c>
      <c r="G36" s="22" t="s">
        <v>34</v>
      </c>
      <c r="H36" s="22">
        <v>0</v>
      </c>
      <c r="I36" s="5"/>
      <c r="J36" s="2">
        <v>37438</v>
      </c>
      <c r="K36" s="6"/>
      <c r="L36" s="3">
        <v>-20000</v>
      </c>
      <c r="M36" s="3">
        <v>-19744.554499999998</v>
      </c>
      <c r="N36" s="67">
        <f t="shared" si="2"/>
        <v>0.98722772499999989</v>
      </c>
      <c r="O36" s="67">
        <f ca="1">VLOOKUP(J36,DiscountRate!$A$2:$E$26,5,0)</f>
        <v>0.9646117680416415</v>
      </c>
      <c r="P36" s="1">
        <v>25.6</v>
      </c>
      <c r="Q36" s="37">
        <f t="shared" si="4"/>
        <v>22.187272733856823</v>
      </c>
      <c r="R36" s="4">
        <v>67382.779500000004</v>
      </c>
      <c r="S36" s="33">
        <f t="shared" si="5"/>
        <v>68254.545322863574</v>
      </c>
      <c r="T36" s="42">
        <f t="shared" ca="1" si="3"/>
        <v>65839.137640765795</v>
      </c>
    </row>
    <row r="37" spans="1:20" s="1" customFormat="1" x14ac:dyDescent="0.2">
      <c r="A37" s="20" t="s">
        <v>37</v>
      </c>
      <c r="B37" s="21">
        <v>37041</v>
      </c>
      <c r="C37" s="20" t="s">
        <v>113</v>
      </c>
      <c r="D37" s="22" t="s">
        <v>35</v>
      </c>
      <c r="E37" s="20" t="s">
        <v>110</v>
      </c>
      <c r="F37" s="20" t="s">
        <v>111</v>
      </c>
      <c r="G37" s="22" t="s">
        <v>34</v>
      </c>
      <c r="H37" s="22">
        <v>0</v>
      </c>
      <c r="I37" s="5"/>
      <c r="J37" s="2">
        <v>37469</v>
      </c>
      <c r="K37" s="6"/>
      <c r="L37" s="3">
        <v>-20000</v>
      </c>
      <c r="M37" s="3">
        <v>-19707.496500000001</v>
      </c>
      <c r="N37" s="67">
        <f t="shared" si="2"/>
        <v>0.98537482500000007</v>
      </c>
      <c r="O37" s="67">
        <f ca="1">VLOOKUP(J37,DiscountRate!$A$2:$E$26,5,0)</f>
        <v>0.95961300323248355</v>
      </c>
      <c r="P37" s="1">
        <v>25.6</v>
      </c>
      <c r="Q37" s="37">
        <f t="shared" si="4"/>
        <v>22.149090905585091</v>
      </c>
      <c r="R37" s="4">
        <v>68008.778900000005</v>
      </c>
      <c r="S37" s="33">
        <f t="shared" si="5"/>
        <v>69018.181888298219</v>
      </c>
      <c r="T37" s="42">
        <f t="shared" ca="1" si="3"/>
        <v>66230.744799475651</v>
      </c>
    </row>
    <row r="38" spans="1:20" s="1" customFormat="1" x14ac:dyDescent="0.2">
      <c r="A38" s="20" t="s">
        <v>37</v>
      </c>
      <c r="B38" s="21">
        <v>37041</v>
      </c>
      <c r="C38" s="20" t="s">
        <v>113</v>
      </c>
      <c r="D38" s="22" t="s">
        <v>35</v>
      </c>
      <c r="E38" s="20" t="s">
        <v>110</v>
      </c>
      <c r="F38" s="20" t="s">
        <v>111</v>
      </c>
      <c r="G38" s="22" t="s">
        <v>34</v>
      </c>
      <c r="H38" s="22">
        <v>0</v>
      </c>
      <c r="I38" s="5"/>
      <c r="J38" s="2">
        <v>37500</v>
      </c>
      <c r="K38" s="6"/>
      <c r="L38" s="3">
        <v>-20000</v>
      </c>
      <c r="M38" s="3">
        <v>-19669.700099999998</v>
      </c>
      <c r="N38" s="67">
        <f t="shared" si="2"/>
        <v>0.98348500499999991</v>
      </c>
      <c r="O38" s="67">
        <f ca="1">VLOOKUP(J38,DiscountRate!$A$2:$E$26,5,0)</f>
        <v>0.95460168789397482</v>
      </c>
      <c r="P38" s="1">
        <v>25.6</v>
      </c>
      <c r="Q38" s="37">
        <f t="shared" si="4"/>
        <v>22.121000007519182</v>
      </c>
      <c r="R38" s="4">
        <v>68430.886499999993</v>
      </c>
      <c r="S38" s="33">
        <f t="shared" si="5"/>
        <v>69579.99984961639</v>
      </c>
      <c r="T38" s="42">
        <f t="shared" ca="1" si="3"/>
        <v>66421.185300106314</v>
      </c>
    </row>
    <row r="39" spans="1:20" s="1" customFormat="1" x14ac:dyDescent="0.2">
      <c r="A39" s="20" t="s">
        <v>37</v>
      </c>
      <c r="B39" s="21">
        <v>37041</v>
      </c>
      <c r="C39" s="20" t="s">
        <v>113</v>
      </c>
      <c r="D39" s="22" t="s">
        <v>35</v>
      </c>
      <c r="E39" s="20" t="s">
        <v>110</v>
      </c>
      <c r="F39" s="20" t="s">
        <v>111</v>
      </c>
      <c r="G39" s="22" t="s">
        <v>34</v>
      </c>
      <c r="H39" s="22">
        <v>0</v>
      </c>
      <c r="I39" s="5"/>
      <c r="J39" s="2">
        <v>37530</v>
      </c>
      <c r="K39" s="6"/>
      <c r="L39" s="3">
        <v>-20000</v>
      </c>
      <c r="M39" s="3">
        <v>-19631.070899999999</v>
      </c>
      <c r="N39" s="67">
        <f t="shared" si="2"/>
        <v>0.98155354499999992</v>
      </c>
      <c r="O39" s="67">
        <f ca="1">VLOOKUP(J39,DiscountRate!$A$2:$E$26,5,0)</f>
        <v>0.94967869608928046</v>
      </c>
      <c r="P39" s="1">
        <v>25.6</v>
      </c>
      <c r="Q39" s="37">
        <f t="shared" si="4"/>
        <v>22.093913039660002</v>
      </c>
      <c r="R39" s="4">
        <v>68828.241699999999</v>
      </c>
      <c r="S39" s="33">
        <f t="shared" si="5"/>
        <v>70121.73920679999</v>
      </c>
      <c r="T39" s="42">
        <f t="shared" ca="1" si="3"/>
        <v>66593.121857426391</v>
      </c>
    </row>
    <row r="40" spans="1:20" s="1" customFormat="1" x14ac:dyDescent="0.2">
      <c r="A40" s="20" t="s">
        <v>37</v>
      </c>
      <c r="B40" s="21">
        <v>37041</v>
      </c>
      <c r="C40" s="20" t="s">
        <v>113</v>
      </c>
      <c r="D40" s="22" t="s">
        <v>35</v>
      </c>
      <c r="E40" s="20" t="s">
        <v>110</v>
      </c>
      <c r="F40" s="20" t="s">
        <v>111</v>
      </c>
      <c r="G40" s="22" t="s">
        <v>34</v>
      </c>
      <c r="H40" s="22">
        <v>0</v>
      </c>
      <c r="I40" s="5"/>
      <c r="J40" s="2">
        <v>37561</v>
      </c>
      <c r="K40" s="6"/>
      <c r="L40" s="3">
        <v>-20000</v>
      </c>
      <c r="M40" s="3">
        <v>-19588.084699999999</v>
      </c>
      <c r="N40" s="67">
        <f t="shared" si="2"/>
        <v>0.97940423499999996</v>
      </c>
      <c r="O40" s="67">
        <f ca="1">VLOOKUP(J40,DiscountRate!$A$2:$E$26,5,0)</f>
        <v>0.94447271174699154</v>
      </c>
      <c r="P40" s="1">
        <v>25.6</v>
      </c>
      <c r="Q40" s="37">
        <f t="shared" si="4"/>
        <v>22.08333398823827</v>
      </c>
      <c r="R40" s="4">
        <v>68884.751699999993</v>
      </c>
      <c r="S40" s="33">
        <f t="shared" si="5"/>
        <v>70333.320235234642</v>
      </c>
      <c r="T40" s="42">
        <f t="shared" ca="1" si="3"/>
        <v>66427.901688741622</v>
      </c>
    </row>
    <row r="41" spans="1:20" s="1" customFormat="1" x14ac:dyDescent="0.2">
      <c r="A41" s="20" t="s">
        <v>37</v>
      </c>
      <c r="B41" s="21">
        <v>37041</v>
      </c>
      <c r="C41" s="20" t="s">
        <v>113</v>
      </c>
      <c r="D41" s="22" t="s">
        <v>35</v>
      </c>
      <c r="E41" s="20" t="s">
        <v>110</v>
      </c>
      <c r="F41" s="20" t="s">
        <v>111</v>
      </c>
      <c r="G41" s="22" t="s">
        <v>34</v>
      </c>
      <c r="H41" s="22">
        <v>0</v>
      </c>
      <c r="I41" s="5"/>
      <c r="J41" s="2">
        <v>37591</v>
      </c>
      <c r="K41" s="6"/>
      <c r="L41" s="3">
        <v>-20000</v>
      </c>
      <c r="M41" s="3">
        <v>-19545.213899999999</v>
      </c>
      <c r="N41" s="67">
        <f t="shared" si="2"/>
        <v>0.9772606949999999</v>
      </c>
      <c r="O41" s="67">
        <f ca="1">VLOOKUP(J41,DiscountRate!$A$2:$E$26,5,0)</f>
        <v>0.93939769570984022</v>
      </c>
      <c r="P41" s="1">
        <v>25.6</v>
      </c>
      <c r="Q41" s="37">
        <f t="shared" si="4"/>
        <v>22.088788531498242</v>
      </c>
      <c r="R41" s="4">
        <v>68627.379199999996</v>
      </c>
      <c r="S41" s="33">
        <f t="shared" si="5"/>
        <v>70224.229370035187</v>
      </c>
      <c r="T41" s="42">
        <f t="shared" ca="1" si="3"/>
        <v>65968.479253210346</v>
      </c>
    </row>
    <row r="42" spans="1:20" s="1" customFormat="1" x14ac:dyDescent="0.2">
      <c r="A42" s="20"/>
      <c r="B42" s="21"/>
      <c r="C42" s="20"/>
      <c r="D42" s="22"/>
      <c r="E42" s="20"/>
      <c r="F42" s="20"/>
      <c r="G42" s="22"/>
      <c r="H42" s="22"/>
      <c r="I42" s="5"/>
      <c r="J42" s="2"/>
      <c r="K42" s="6"/>
      <c r="L42" s="38">
        <f>SUM(L30:L41)</f>
        <v>-240000</v>
      </c>
      <c r="M42" s="38">
        <f>SUM(M30:M41)</f>
        <v>-237037.91399999999</v>
      </c>
      <c r="N42" s="67"/>
      <c r="O42" s="67" t="e">
        <f>VLOOKUP(J42,DiscountRate!$A$2:$E$26,5,0)</f>
        <v>#N/A</v>
      </c>
      <c r="Q42" s="37"/>
      <c r="R42" s="38">
        <f>SUM(R30:R41)</f>
        <v>795472.17870000005</v>
      </c>
      <c r="S42" s="38">
        <f>SUM(S30:S41)</f>
        <v>805616.39142696839</v>
      </c>
      <c r="T42" s="38">
        <f ca="1">SUM(T30:T41)</f>
        <v>778217.78328957374</v>
      </c>
    </row>
    <row r="43" spans="1:20" s="1" customFormat="1" x14ac:dyDescent="0.2">
      <c r="A43" s="20" t="s">
        <v>40</v>
      </c>
      <c r="B43" s="21">
        <v>37041</v>
      </c>
      <c r="C43" s="20" t="s">
        <v>114</v>
      </c>
      <c r="D43" s="22" t="s">
        <v>35</v>
      </c>
      <c r="E43" s="20" t="s">
        <v>110</v>
      </c>
      <c r="F43" s="20" t="s">
        <v>111</v>
      </c>
      <c r="G43" s="22" t="s">
        <v>34</v>
      </c>
      <c r="H43" s="22">
        <v>0</v>
      </c>
      <c r="I43" s="5"/>
      <c r="J43" s="2">
        <v>37257</v>
      </c>
      <c r="K43" s="6"/>
      <c r="L43" s="3">
        <v>-5000</v>
      </c>
      <c r="M43" s="3">
        <v>-4984.7794000000004</v>
      </c>
      <c r="N43" s="67">
        <f t="shared" si="2"/>
        <v>0.99695588000000002</v>
      </c>
      <c r="O43" s="67">
        <f ca="1">VLOOKUP(J43,DiscountRate!$A$2:$E$26,5,0)</f>
        <v>0.99326455832739824</v>
      </c>
      <c r="P43" s="1">
        <v>25.6</v>
      </c>
      <c r="Q43" s="37">
        <f t="shared" si="4"/>
        <v>22.500000649978613</v>
      </c>
      <c r="R43" s="4">
        <v>15452.812900000001</v>
      </c>
      <c r="S43" s="33">
        <f t="shared" si="5"/>
        <v>15499.99675010694</v>
      </c>
      <c r="T43" s="42">
        <f t="shared" ca="1" si="3"/>
        <v>15395.597426071081</v>
      </c>
    </row>
    <row r="44" spans="1:20" s="1" customFormat="1" x14ac:dyDescent="0.2">
      <c r="A44" s="20" t="s">
        <v>40</v>
      </c>
      <c r="B44" s="21">
        <v>37041</v>
      </c>
      <c r="C44" s="20" t="s">
        <v>114</v>
      </c>
      <c r="D44" s="22" t="s">
        <v>35</v>
      </c>
      <c r="E44" s="20" t="s">
        <v>110</v>
      </c>
      <c r="F44" s="20" t="s">
        <v>111</v>
      </c>
      <c r="G44" s="22" t="s">
        <v>34</v>
      </c>
      <c r="H44" s="22">
        <v>0</v>
      </c>
      <c r="I44" s="5"/>
      <c r="J44" s="2">
        <v>37288</v>
      </c>
      <c r="K44" s="6"/>
      <c r="L44" s="3">
        <v>-5000</v>
      </c>
      <c r="M44" s="3">
        <v>-4976.3630000000003</v>
      </c>
      <c r="N44" s="67">
        <f t="shared" si="2"/>
        <v>0.99527260000000006</v>
      </c>
      <c r="O44" s="67">
        <f ca="1">VLOOKUP(J44,DiscountRate!$A$2:$E$26,5,0)</f>
        <v>0.98827960027930162</v>
      </c>
      <c r="P44" s="1">
        <v>25.6</v>
      </c>
      <c r="Q44" s="37">
        <f t="shared" si="4"/>
        <v>22.461052640251527</v>
      </c>
      <c r="R44" s="4">
        <v>15620.541499999999</v>
      </c>
      <c r="S44" s="33">
        <f t="shared" si="5"/>
        <v>15694.736798742373</v>
      </c>
      <c r="T44" s="42">
        <f t="shared" ca="1" si="3"/>
        <v>15510.788209949958</v>
      </c>
    </row>
    <row r="45" spans="1:20" s="1" customFormat="1" x14ac:dyDescent="0.2">
      <c r="A45" s="20" t="s">
        <v>40</v>
      </c>
      <c r="B45" s="21">
        <v>37041</v>
      </c>
      <c r="C45" s="20" t="s">
        <v>114</v>
      </c>
      <c r="D45" s="22" t="s">
        <v>35</v>
      </c>
      <c r="E45" s="20" t="s">
        <v>110</v>
      </c>
      <c r="F45" s="20" t="s">
        <v>111</v>
      </c>
      <c r="G45" s="22" t="s">
        <v>34</v>
      </c>
      <c r="H45" s="22">
        <v>0</v>
      </c>
      <c r="I45" s="5"/>
      <c r="J45" s="2">
        <v>37316</v>
      </c>
      <c r="K45" s="6"/>
      <c r="L45" s="3">
        <v>-5000</v>
      </c>
      <c r="M45" s="3">
        <v>-4968.9664000000002</v>
      </c>
      <c r="N45" s="67">
        <f t="shared" si="2"/>
        <v>0.99379328</v>
      </c>
      <c r="O45" s="67">
        <f ca="1">VLOOKUP(J45,DiscountRate!$A$2:$E$26,5,0)</f>
        <v>0.98383817504248749</v>
      </c>
      <c r="P45" s="1">
        <v>25.6</v>
      </c>
      <c r="Q45" s="37">
        <f t="shared" si="4"/>
        <v>22.398999989213049</v>
      </c>
      <c r="R45" s="4">
        <v>15905.6615</v>
      </c>
      <c r="S45" s="33">
        <f t="shared" si="5"/>
        <v>16005.000053934762</v>
      </c>
      <c r="T45" s="42">
        <f t="shared" ca="1" si="3"/>
        <v>15746.330044618089</v>
      </c>
    </row>
    <row r="46" spans="1:20" s="1" customFormat="1" x14ac:dyDescent="0.2">
      <c r="A46" s="20" t="s">
        <v>40</v>
      </c>
      <c r="B46" s="21">
        <v>37041</v>
      </c>
      <c r="C46" s="20" t="s">
        <v>114</v>
      </c>
      <c r="D46" s="22" t="s">
        <v>35</v>
      </c>
      <c r="E46" s="20" t="s">
        <v>110</v>
      </c>
      <c r="F46" s="20" t="s">
        <v>111</v>
      </c>
      <c r="G46" s="22" t="s">
        <v>34</v>
      </c>
      <c r="H46" s="22">
        <v>0</v>
      </c>
      <c r="I46" s="5"/>
      <c r="J46" s="2">
        <v>37347</v>
      </c>
      <c r="K46" s="6"/>
      <c r="L46" s="3">
        <v>-5000</v>
      </c>
      <c r="M46" s="3">
        <v>-4960.7321000000002</v>
      </c>
      <c r="N46" s="67">
        <f t="shared" si="2"/>
        <v>0.99214642000000008</v>
      </c>
      <c r="O46" s="67">
        <f ca="1">VLOOKUP(J46,DiscountRate!$A$2:$E$26,5,0)</f>
        <v>0.97893818890568229</v>
      </c>
      <c r="P46" s="1">
        <v>25.6</v>
      </c>
      <c r="Q46" s="37">
        <f t="shared" si="4"/>
        <v>22.333637057320633</v>
      </c>
      <c r="R46" s="4">
        <v>16203.5515</v>
      </c>
      <c r="S46" s="33">
        <f t="shared" si="5"/>
        <v>16331.814713396841</v>
      </c>
      <c r="T46" s="42">
        <f t="shared" ca="1" si="3"/>
        <v>15987.83711707588</v>
      </c>
    </row>
    <row r="47" spans="1:20" s="1" customFormat="1" x14ac:dyDescent="0.2">
      <c r="A47" s="20" t="s">
        <v>40</v>
      </c>
      <c r="B47" s="21">
        <v>37041</v>
      </c>
      <c r="C47" s="20" t="s">
        <v>114</v>
      </c>
      <c r="D47" s="22" t="s">
        <v>35</v>
      </c>
      <c r="E47" s="20" t="s">
        <v>110</v>
      </c>
      <c r="F47" s="20" t="s">
        <v>111</v>
      </c>
      <c r="G47" s="22" t="s">
        <v>34</v>
      </c>
      <c r="H47" s="22">
        <v>0</v>
      </c>
      <c r="I47" s="5"/>
      <c r="J47" s="2">
        <v>37377</v>
      </c>
      <c r="K47" s="6"/>
      <c r="L47" s="3">
        <v>-5000</v>
      </c>
      <c r="M47" s="3">
        <v>-4952.6801999999998</v>
      </c>
      <c r="N47" s="67">
        <f t="shared" si="2"/>
        <v>0.99053603999999995</v>
      </c>
      <c r="O47" s="67">
        <f ca="1">VLOOKUP(J47,DiscountRate!$A$2:$E$26,5,0)</f>
        <v>0.97420402670642303</v>
      </c>
      <c r="P47" s="1">
        <v>25.6</v>
      </c>
      <c r="Q47" s="37">
        <f t="shared" si="4"/>
        <v>22.274090889211866</v>
      </c>
      <c r="R47" s="4">
        <v>16472.164199999999</v>
      </c>
      <c r="S47" s="33">
        <f t="shared" si="5"/>
        <v>16629.545553940676</v>
      </c>
      <c r="T47" s="42">
        <f t="shared" ca="1" si="3"/>
        <v>16200.570240946901</v>
      </c>
    </row>
    <row r="48" spans="1:20" s="1" customFormat="1" x14ac:dyDescent="0.2">
      <c r="A48" s="20" t="s">
        <v>40</v>
      </c>
      <c r="B48" s="21">
        <v>37041</v>
      </c>
      <c r="C48" s="20" t="s">
        <v>114</v>
      </c>
      <c r="D48" s="22" t="s">
        <v>35</v>
      </c>
      <c r="E48" s="20" t="s">
        <v>110</v>
      </c>
      <c r="F48" s="20" t="s">
        <v>111</v>
      </c>
      <c r="G48" s="22" t="s">
        <v>34</v>
      </c>
      <c r="H48" s="22">
        <v>0</v>
      </c>
      <c r="I48" s="5"/>
      <c r="J48" s="2">
        <v>37408</v>
      </c>
      <c r="K48" s="6"/>
      <c r="L48" s="3">
        <v>-5000</v>
      </c>
      <c r="M48" s="3">
        <v>-4944.4272000000001</v>
      </c>
      <c r="N48" s="67">
        <f t="shared" si="2"/>
        <v>0.98888544</v>
      </c>
      <c r="O48" s="67">
        <f ca="1">VLOOKUP(J48,DiscountRate!$A$2:$E$26,5,0)</f>
        <v>0.96934638980852328</v>
      </c>
      <c r="P48" s="1">
        <v>25.6</v>
      </c>
      <c r="Q48" s="37">
        <f t="shared" si="4"/>
        <v>22.227999983496574</v>
      </c>
      <c r="R48" s="4">
        <v>16672.6086</v>
      </c>
      <c r="S48" s="33">
        <f t="shared" si="5"/>
        <v>16860.000082517141</v>
      </c>
      <c r="T48" s="42">
        <f t="shared" ca="1" si="3"/>
        <v>16343.180212159392</v>
      </c>
    </row>
    <row r="49" spans="1:20" s="1" customFormat="1" x14ac:dyDescent="0.2">
      <c r="A49" s="20" t="s">
        <v>40</v>
      </c>
      <c r="B49" s="21">
        <v>37041</v>
      </c>
      <c r="C49" s="20" t="s">
        <v>114</v>
      </c>
      <c r="D49" s="22" t="s">
        <v>35</v>
      </c>
      <c r="E49" s="20" t="s">
        <v>110</v>
      </c>
      <c r="F49" s="20" t="s">
        <v>111</v>
      </c>
      <c r="G49" s="22" t="s">
        <v>34</v>
      </c>
      <c r="H49" s="22">
        <v>0</v>
      </c>
      <c r="I49" s="5"/>
      <c r="J49" s="2">
        <v>37438</v>
      </c>
      <c r="K49" s="6"/>
      <c r="L49" s="3">
        <v>-5000</v>
      </c>
      <c r="M49" s="3">
        <v>-4936.1386000000002</v>
      </c>
      <c r="N49" s="67">
        <f t="shared" si="2"/>
        <v>0.98722772000000003</v>
      </c>
      <c r="O49" s="67">
        <f ca="1">VLOOKUP(J49,DiscountRate!$A$2:$E$26,5,0)</f>
        <v>0.9646117680416415</v>
      </c>
      <c r="P49" s="1">
        <v>25.6</v>
      </c>
      <c r="Q49" s="37">
        <f t="shared" si="4"/>
        <v>22.187272711507738</v>
      </c>
      <c r="R49" s="4">
        <v>16845.694899999999</v>
      </c>
      <c r="S49" s="33">
        <f t="shared" si="5"/>
        <v>17063.636442461317</v>
      </c>
      <c r="T49" s="42">
        <f t="shared" ca="1" si="3"/>
        <v>16459.784517982396</v>
      </c>
    </row>
    <row r="50" spans="1:20" s="1" customFormat="1" x14ac:dyDescent="0.2">
      <c r="A50" s="20" t="s">
        <v>40</v>
      </c>
      <c r="B50" s="21">
        <v>37041</v>
      </c>
      <c r="C50" s="20" t="s">
        <v>114</v>
      </c>
      <c r="D50" s="22" t="s">
        <v>35</v>
      </c>
      <c r="E50" s="20" t="s">
        <v>110</v>
      </c>
      <c r="F50" s="20" t="s">
        <v>111</v>
      </c>
      <c r="G50" s="22" t="s">
        <v>34</v>
      </c>
      <c r="H50" s="22">
        <v>0</v>
      </c>
      <c r="I50" s="5"/>
      <c r="J50" s="2">
        <v>37469</v>
      </c>
      <c r="K50" s="6"/>
      <c r="L50" s="3">
        <v>-5000</v>
      </c>
      <c r="M50" s="3">
        <v>-4926.8741</v>
      </c>
      <c r="N50" s="67">
        <f t="shared" si="2"/>
        <v>0.98537481999999998</v>
      </c>
      <c r="O50" s="67">
        <f ca="1">VLOOKUP(J50,DiscountRate!$A$2:$E$26,5,0)</f>
        <v>0.95961300323248355</v>
      </c>
      <c r="P50" s="1">
        <v>25.6</v>
      </c>
      <c r="Q50" s="37">
        <f t="shared" si="4"/>
        <v>22.14909089314866</v>
      </c>
      <c r="R50" s="4">
        <v>17002.1947</v>
      </c>
      <c r="S50" s="33">
        <f t="shared" si="5"/>
        <v>17254.545534256707</v>
      </c>
      <c r="T50" s="42">
        <f t="shared" ca="1" si="3"/>
        <v>16557.686259539718</v>
      </c>
    </row>
    <row r="51" spans="1:20" s="1" customFormat="1" x14ac:dyDescent="0.2">
      <c r="A51" s="20" t="s">
        <v>40</v>
      </c>
      <c r="B51" s="21">
        <v>37041</v>
      </c>
      <c r="C51" s="20" t="s">
        <v>114</v>
      </c>
      <c r="D51" s="22" t="s">
        <v>35</v>
      </c>
      <c r="E51" s="20" t="s">
        <v>110</v>
      </c>
      <c r="F51" s="20" t="s">
        <v>111</v>
      </c>
      <c r="G51" s="22" t="s">
        <v>34</v>
      </c>
      <c r="H51" s="22">
        <v>0</v>
      </c>
      <c r="I51" s="5"/>
      <c r="J51" s="2">
        <v>37500</v>
      </c>
      <c r="K51" s="6"/>
      <c r="L51" s="3">
        <v>-5000</v>
      </c>
      <c r="M51" s="3">
        <v>-4917.4250000000002</v>
      </c>
      <c r="N51" s="67">
        <f t="shared" si="2"/>
        <v>0.98348500000000005</v>
      </c>
      <c r="O51" s="67">
        <f ca="1">VLOOKUP(J51,DiscountRate!$A$2:$E$26,5,0)</f>
        <v>0.95460168789397482</v>
      </c>
      <c r="P51" s="1">
        <v>25.6</v>
      </c>
      <c r="Q51" s="37">
        <f t="shared" si="4"/>
        <v>22.120999994916041</v>
      </c>
      <c r="R51" s="4">
        <v>17107.721600000001</v>
      </c>
      <c r="S51" s="33">
        <f t="shared" si="5"/>
        <v>17395.000025419806</v>
      </c>
      <c r="T51" s="42">
        <f t="shared" ca="1" si="3"/>
        <v>16605.296385181482</v>
      </c>
    </row>
    <row r="52" spans="1:20" s="1" customFormat="1" x14ac:dyDescent="0.2">
      <c r="A52" s="20" t="s">
        <v>40</v>
      </c>
      <c r="B52" s="21">
        <v>37041</v>
      </c>
      <c r="C52" s="20" t="s">
        <v>114</v>
      </c>
      <c r="D52" s="22" t="s">
        <v>35</v>
      </c>
      <c r="E52" s="20" t="s">
        <v>110</v>
      </c>
      <c r="F52" s="20" t="s">
        <v>111</v>
      </c>
      <c r="G52" s="22" t="s">
        <v>34</v>
      </c>
      <c r="H52" s="22">
        <v>0</v>
      </c>
      <c r="I52" s="5"/>
      <c r="J52" s="2">
        <v>37530</v>
      </c>
      <c r="K52" s="6"/>
      <c r="L52" s="3">
        <v>-5000</v>
      </c>
      <c r="M52" s="3">
        <v>-4907.7677000000003</v>
      </c>
      <c r="N52" s="67">
        <f t="shared" si="2"/>
        <v>0.98155354000000006</v>
      </c>
      <c r="O52" s="67">
        <f ca="1">VLOOKUP(J52,DiscountRate!$A$2:$E$26,5,0)</f>
        <v>0.94967869608928046</v>
      </c>
      <c r="P52" s="1">
        <v>25.6</v>
      </c>
      <c r="Q52" s="37">
        <f t="shared" si="4"/>
        <v>22.093913026894082</v>
      </c>
      <c r="R52" s="4">
        <v>17207.060399999998</v>
      </c>
      <c r="S52" s="33">
        <f t="shared" si="5"/>
        <v>17530.434865529594</v>
      </c>
      <c r="T52" s="42">
        <f t="shared" ca="1" si="3"/>
        <v>16648.280524974209</v>
      </c>
    </row>
    <row r="53" spans="1:20" s="1" customFormat="1" x14ac:dyDescent="0.2">
      <c r="A53" s="20" t="s">
        <v>40</v>
      </c>
      <c r="B53" s="21">
        <v>37041</v>
      </c>
      <c r="C53" s="20" t="s">
        <v>114</v>
      </c>
      <c r="D53" s="22" t="s">
        <v>35</v>
      </c>
      <c r="E53" s="20" t="s">
        <v>110</v>
      </c>
      <c r="F53" s="20" t="s">
        <v>111</v>
      </c>
      <c r="G53" s="22" t="s">
        <v>34</v>
      </c>
      <c r="H53" s="22">
        <v>0</v>
      </c>
      <c r="I53" s="5"/>
      <c r="J53" s="2">
        <v>37561</v>
      </c>
      <c r="K53" s="6"/>
      <c r="L53" s="3">
        <v>-5000</v>
      </c>
      <c r="M53" s="3">
        <v>-4897.0212000000001</v>
      </c>
      <c r="N53" s="67">
        <f t="shared" si="2"/>
        <v>0.97940424000000004</v>
      </c>
      <c r="O53" s="67">
        <f ca="1">VLOOKUP(J53,DiscountRate!$A$2:$E$26,5,0)</f>
        <v>0.94447271174699154</v>
      </c>
      <c r="P53" s="1">
        <v>25.6</v>
      </c>
      <c r="Q53" s="37">
        <f t="shared" si="4"/>
        <v>22.0833340112965</v>
      </c>
      <c r="R53" s="4">
        <v>17221.187900000001</v>
      </c>
      <c r="S53" s="33">
        <f t="shared" si="5"/>
        <v>17583.329943517507</v>
      </c>
      <c r="T53" s="42">
        <f t="shared" ca="1" si="3"/>
        <v>16606.975313296054</v>
      </c>
    </row>
    <row r="54" spans="1:20" s="1" customFormat="1" x14ac:dyDescent="0.2">
      <c r="A54" s="20" t="s">
        <v>40</v>
      </c>
      <c r="B54" s="21">
        <v>37041</v>
      </c>
      <c r="C54" s="20" t="s">
        <v>114</v>
      </c>
      <c r="D54" s="22" t="s">
        <v>35</v>
      </c>
      <c r="E54" s="20" t="s">
        <v>110</v>
      </c>
      <c r="F54" s="20" t="s">
        <v>111</v>
      </c>
      <c r="G54" s="22" t="s">
        <v>34</v>
      </c>
      <c r="H54" s="22">
        <v>0</v>
      </c>
      <c r="I54" s="5"/>
      <c r="J54" s="2">
        <v>37591</v>
      </c>
      <c r="K54" s="6"/>
      <c r="L54" s="3">
        <v>-5000</v>
      </c>
      <c r="M54" s="3">
        <v>-4886.3035</v>
      </c>
      <c r="N54" s="67">
        <f t="shared" si="2"/>
        <v>0.97726069999999998</v>
      </c>
      <c r="O54" s="67">
        <f ca="1">VLOOKUP(J54,DiscountRate!$A$2:$E$26,5,0)</f>
        <v>0.93939769570984022</v>
      </c>
      <c r="P54" s="1">
        <v>25.6</v>
      </c>
      <c r="Q54" s="37">
        <f t="shared" si="4"/>
        <v>22.088788549462802</v>
      </c>
      <c r="R54" s="4">
        <v>17156.844799999999</v>
      </c>
      <c r="S54" s="33">
        <f t="shared" si="5"/>
        <v>17556.057252685998</v>
      </c>
      <c r="T54" s="42">
        <f t="shared" ca="1" si="3"/>
        <v>16492.119728923255</v>
      </c>
    </row>
    <row r="55" spans="1:20" s="1" customFormat="1" x14ac:dyDescent="0.2">
      <c r="A55" s="34" t="s">
        <v>153</v>
      </c>
      <c r="B55" s="21"/>
      <c r="C55" s="20"/>
      <c r="D55" s="22"/>
      <c r="E55" s="20"/>
      <c r="F55" s="20"/>
      <c r="G55" s="22"/>
      <c r="H55" s="22"/>
      <c r="I55" s="5"/>
      <c r="J55" s="2"/>
      <c r="K55" s="6"/>
      <c r="L55" s="38">
        <f>SUM(L43:L54)</f>
        <v>-60000</v>
      </c>
      <c r="M55" s="38">
        <f>SUM(M43:M54)</f>
        <v>-59259.478400000015</v>
      </c>
      <c r="N55" s="67"/>
      <c r="O55" s="67" t="e">
        <f>VLOOKUP(J55,DiscountRate!$A$2:$E$26,5,0)</f>
        <v>#N/A</v>
      </c>
      <c r="P55" s="34"/>
      <c r="Q55" s="39"/>
      <c r="R55" s="38">
        <f>SUM(R43:R54)</f>
        <v>198868.04449999996</v>
      </c>
      <c r="S55" s="38">
        <f>SUM(S43:S54)</f>
        <v>201404.09801650967</v>
      </c>
      <c r="T55" s="38">
        <f ca="1">SUM(T43:T54)</f>
        <v>194554.44598071839</v>
      </c>
    </row>
    <row r="56" spans="1:20" s="1" customFormat="1" x14ac:dyDescent="0.2">
      <c r="A56" s="20" t="s">
        <v>40</v>
      </c>
      <c r="B56" s="21">
        <v>37202</v>
      </c>
      <c r="C56" s="20" t="s">
        <v>15</v>
      </c>
      <c r="D56" s="22" t="s">
        <v>35</v>
      </c>
      <c r="E56" s="20" t="s">
        <v>110</v>
      </c>
      <c r="F56" s="20" t="s">
        <v>111</v>
      </c>
      <c r="G56" s="22" t="s">
        <v>34</v>
      </c>
      <c r="H56" s="22">
        <v>0</v>
      </c>
      <c r="I56" s="5"/>
      <c r="J56" s="2">
        <v>37257</v>
      </c>
      <c r="K56" s="6"/>
      <c r="L56" s="3">
        <v>10000</v>
      </c>
      <c r="M56" s="3">
        <v>9969.5589</v>
      </c>
      <c r="N56" s="67">
        <f t="shared" si="2"/>
        <v>0.99695588999999996</v>
      </c>
      <c r="O56" s="67">
        <f ca="1">VLOOKUP(J56,DiscountRate!$A$2:$E$26,5,0)</f>
        <v>0.99326455832739824</v>
      </c>
      <c r="P56" s="1">
        <v>20.7</v>
      </c>
      <c r="Q56" s="37">
        <f t="shared" ref="Q56:Q80" si="6">(R56/M56)+P56</f>
        <v>22.500000670039675</v>
      </c>
      <c r="R56" s="4">
        <v>17945.2127</v>
      </c>
      <c r="S56" s="33">
        <f t="shared" ref="S56:S80" si="7">(Q56-P56)*L56</f>
        <v>18000.00670039676</v>
      </c>
      <c r="T56" s="42">
        <f t="shared" ca="1" si="3"/>
        <v>17878.768705159797</v>
      </c>
    </row>
    <row r="57" spans="1:20" s="1" customFormat="1" x14ac:dyDescent="0.2">
      <c r="A57" s="20" t="s">
        <v>40</v>
      </c>
      <c r="B57" s="21">
        <v>37202</v>
      </c>
      <c r="C57" s="20" t="s">
        <v>15</v>
      </c>
      <c r="D57" s="22" t="s">
        <v>35</v>
      </c>
      <c r="E57" s="20" t="s">
        <v>110</v>
      </c>
      <c r="F57" s="20" t="s">
        <v>111</v>
      </c>
      <c r="G57" s="22" t="s">
        <v>34</v>
      </c>
      <c r="H57" s="22">
        <v>0</v>
      </c>
      <c r="I57" s="5"/>
      <c r="J57" s="2">
        <v>37288</v>
      </c>
      <c r="K57" s="6"/>
      <c r="L57" s="3">
        <v>10000</v>
      </c>
      <c r="M57" s="3">
        <v>9952.7260000000006</v>
      </c>
      <c r="N57" s="67">
        <f t="shared" si="2"/>
        <v>0.99527260000000006</v>
      </c>
      <c r="O57" s="67">
        <f ca="1">VLOOKUP(J57,DiscountRate!$A$2:$E$26,5,0)</f>
        <v>0.98827960027930162</v>
      </c>
      <c r="P57" s="1">
        <v>20.7</v>
      </c>
      <c r="Q57" s="37">
        <f t="shared" si="6"/>
        <v>22.461052630204026</v>
      </c>
      <c r="R57" s="4">
        <v>17527.274300000001</v>
      </c>
      <c r="S57" s="33">
        <f t="shared" si="7"/>
        <v>17610.526302040271</v>
      </c>
      <c r="T57" s="42">
        <f t="shared" ca="1" si="3"/>
        <v>17404.123894488486</v>
      </c>
    </row>
    <row r="58" spans="1:20" s="1" customFormat="1" x14ac:dyDescent="0.2">
      <c r="A58" s="20" t="s">
        <v>40</v>
      </c>
      <c r="B58" s="21">
        <v>37202</v>
      </c>
      <c r="C58" s="20" t="s">
        <v>15</v>
      </c>
      <c r="D58" s="22" t="s">
        <v>35</v>
      </c>
      <c r="E58" s="20" t="s">
        <v>110</v>
      </c>
      <c r="F58" s="20" t="s">
        <v>111</v>
      </c>
      <c r="G58" s="22" t="s">
        <v>34</v>
      </c>
      <c r="H58" s="22">
        <v>0</v>
      </c>
      <c r="I58" s="5"/>
      <c r="J58" s="2">
        <v>37316</v>
      </c>
      <c r="K58" s="6"/>
      <c r="L58" s="3">
        <v>10000</v>
      </c>
      <c r="M58" s="3">
        <v>9937.9328000000005</v>
      </c>
      <c r="N58" s="67">
        <f t="shared" si="2"/>
        <v>0.99379328</v>
      </c>
      <c r="O58" s="67">
        <f ca="1">VLOOKUP(J58,DiscountRate!$A$2:$E$26,5,0)</f>
        <v>0.98383817504248749</v>
      </c>
      <c r="P58" s="1">
        <v>20.7</v>
      </c>
      <c r="Q58" s="37">
        <f t="shared" si="6"/>
        <v>22.398999997263012</v>
      </c>
      <c r="R58" s="4">
        <v>16884.5478</v>
      </c>
      <c r="S58" s="33">
        <f t="shared" si="7"/>
        <v>16989.999972630125</v>
      </c>
      <c r="T58" s="42">
        <f t="shared" ca="1" si="3"/>
        <v>16715.410567044331</v>
      </c>
    </row>
    <row r="59" spans="1:20" s="1" customFormat="1" x14ac:dyDescent="0.2">
      <c r="A59" s="20" t="s">
        <v>40</v>
      </c>
      <c r="B59" s="21">
        <v>37202</v>
      </c>
      <c r="C59" s="20" t="s">
        <v>15</v>
      </c>
      <c r="D59" s="22" t="s">
        <v>35</v>
      </c>
      <c r="E59" s="20" t="s">
        <v>110</v>
      </c>
      <c r="F59" s="20" t="s">
        <v>111</v>
      </c>
      <c r="G59" s="22" t="s">
        <v>34</v>
      </c>
      <c r="H59" s="22">
        <v>0</v>
      </c>
      <c r="I59" s="5"/>
      <c r="J59" s="2">
        <v>37347</v>
      </c>
      <c r="K59" s="6"/>
      <c r="L59" s="3">
        <v>10000</v>
      </c>
      <c r="M59" s="3">
        <v>9921.4640999999992</v>
      </c>
      <c r="N59" s="67">
        <f t="shared" si="2"/>
        <v>0.99214640999999992</v>
      </c>
      <c r="O59" s="67">
        <f ca="1">VLOOKUP(J59,DiscountRate!$A$2:$E$26,5,0)</f>
        <v>0.97893818890568229</v>
      </c>
      <c r="P59" s="1">
        <v>20.7</v>
      </c>
      <c r="Q59" s="37">
        <f t="shared" si="6"/>
        <v>22.33363703548552</v>
      </c>
      <c r="R59" s="4">
        <v>16208.0712</v>
      </c>
      <c r="S59" s="33">
        <f t="shared" si="7"/>
        <v>16336.370354855206</v>
      </c>
      <c r="T59" s="42">
        <f t="shared" ca="1" si="3"/>
        <v>15992.296808474433</v>
      </c>
    </row>
    <row r="60" spans="1:20" s="1" customFormat="1" x14ac:dyDescent="0.2">
      <c r="A60" s="20" t="s">
        <v>40</v>
      </c>
      <c r="B60" s="21">
        <v>37202</v>
      </c>
      <c r="C60" s="20" t="s">
        <v>15</v>
      </c>
      <c r="D60" s="22" t="s">
        <v>35</v>
      </c>
      <c r="E60" s="20" t="s">
        <v>110</v>
      </c>
      <c r="F60" s="20" t="s">
        <v>111</v>
      </c>
      <c r="G60" s="22" t="s">
        <v>34</v>
      </c>
      <c r="H60" s="22">
        <v>0</v>
      </c>
      <c r="I60" s="5"/>
      <c r="J60" s="2">
        <v>37377</v>
      </c>
      <c r="K60" s="6"/>
      <c r="L60" s="3">
        <v>10000</v>
      </c>
      <c r="M60" s="3">
        <v>9905.3605000000007</v>
      </c>
      <c r="N60" s="67">
        <f t="shared" si="2"/>
        <v>0.99053605000000011</v>
      </c>
      <c r="O60" s="67">
        <f ca="1">VLOOKUP(J60,DiscountRate!$A$2:$E$26,5,0)</f>
        <v>0.97420402670642303</v>
      </c>
      <c r="P60" s="1">
        <v>20.7</v>
      </c>
      <c r="Q60" s="37">
        <f t="shared" si="6"/>
        <v>22.274090907645409</v>
      </c>
      <c r="R60" s="4">
        <v>15591.937900000001</v>
      </c>
      <c r="S60" s="33">
        <f t="shared" si="7"/>
        <v>15740.909076454094</v>
      </c>
      <c r="T60" s="42">
        <f t="shared" ca="1" si="3"/>
        <v>15334.857006301263</v>
      </c>
    </row>
    <row r="61" spans="1:20" s="1" customFormat="1" x14ac:dyDescent="0.2">
      <c r="A61" s="20" t="s">
        <v>40</v>
      </c>
      <c r="B61" s="21">
        <v>37202</v>
      </c>
      <c r="C61" s="20" t="s">
        <v>15</v>
      </c>
      <c r="D61" s="22" t="s">
        <v>35</v>
      </c>
      <c r="E61" s="20" t="s">
        <v>110</v>
      </c>
      <c r="F61" s="20" t="s">
        <v>111</v>
      </c>
      <c r="G61" s="22" t="s">
        <v>34</v>
      </c>
      <c r="H61" s="22">
        <v>0</v>
      </c>
      <c r="I61" s="5"/>
      <c r="J61" s="2">
        <v>37408</v>
      </c>
      <c r="K61" s="6"/>
      <c r="L61" s="3">
        <v>10000</v>
      </c>
      <c r="M61" s="3">
        <v>9888.8544999999995</v>
      </c>
      <c r="N61" s="67">
        <f t="shared" si="2"/>
        <v>0.98888544999999994</v>
      </c>
      <c r="O61" s="67">
        <f ca="1">VLOOKUP(J61,DiscountRate!$A$2:$E$26,5,0)</f>
        <v>0.96934638980852328</v>
      </c>
      <c r="P61" s="1">
        <v>20.7</v>
      </c>
      <c r="Q61" s="37">
        <f t="shared" si="6"/>
        <v>22.227999992314579</v>
      </c>
      <c r="R61" s="4">
        <v>15110.169599999999</v>
      </c>
      <c r="S61" s="33">
        <f t="shared" si="7"/>
        <v>15279.999923145802</v>
      </c>
      <c r="T61" s="42">
        <f t="shared" ca="1" si="3"/>
        <v>14811.612761775896</v>
      </c>
    </row>
    <row r="62" spans="1:20" s="1" customFormat="1" x14ac:dyDescent="0.2">
      <c r="A62" s="20" t="s">
        <v>40</v>
      </c>
      <c r="B62" s="21">
        <v>37202</v>
      </c>
      <c r="C62" s="20" t="s">
        <v>15</v>
      </c>
      <c r="D62" s="22" t="s">
        <v>35</v>
      </c>
      <c r="E62" s="20" t="s">
        <v>110</v>
      </c>
      <c r="F62" s="20" t="s">
        <v>111</v>
      </c>
      <c r="G62" s="22" t="s">
        <v>34</v>
      </c>
      <c r="H62" s="22">
        <v>0</v>
      </c>
      <c r="I62" s="5"/>
      <c r="J62" s="2">
        <v>37438</v>
      </c>
      <c r="K62" s="6"/>
      <c r="L62" s="3">
        <v>10000</v>
      </c>
      <c r="M62" s="3">
        <v>9872.2772000000004</v>
      </c>
      <c r="N62" s="67">
        <f t="shared" si="2"/>
        <v>0.98722772000000003</v>
      </c>
      <c r="O62" s="67">
        <f ca="1">VLOOKUP(J62,DiscountRate!$A$2:$E$26,5,0)</f>
        <v>0.9646117680416415</v>
      </c>
      <c r="P62" s="1">
        <v>20.7</v>
      </c>
      <c r="Q62" s="37">
        <f t="shared" si="6"/>
        <v>22.187272733792362</v>
      </c>
      <c r="R62" s="4">
        <v>14682.768700000001</v>
      </c>
      <c r="S62" s="33">
        <f t="shared" si="7"/>
        <v>14872.727337923629</v>
      </c>
      <c r="T62" s="42">
        <f t="shared" ca="1" si="3"/>
        <v>14346.407813035767</v>
      </c>
    </row>
    <row r="63" spans="1:20" s="1" customFormat="1" x14ac:dyDescent="0.2">
      <c r="A63" s="20" t="s">
        <v>40</v>
      </c>
      <c r="B63" s="21">
        <v>37202</v>
      </c>
      <c r="C63" s="20" t="s">
        <v>15</v>
      </c>
      <c r="D63" s="22" t="s">
        <v>35</v>
      </c>
      <c r="E63" s="20" t="s">
        <v>110</v>
      </c>
      <c r="F63" s="20" t="s">
        <v>111</v>
      </c>
      <c r="G63" s="22" t="s">
        <v>34</v>
      </c>
      <c r="H63" s="22">
        <v>0</v>
      </c>
      <c r="I63" s="5"/>
      <c r="J63" s="2">
        <v>37469</v>
      </c>
      <c r="K63" s="6"/>
      <c r="L63" s="3">
        <v>10000</v>
      </c>
      <c r="M63" s="3">
        <v>9853.7482999999993</v>
      </c>
      <c r="N63" s="67">
        <f t="shared" si="2"/>
        <v>0.98537482999999992</v>
      </c>
      <c r="O63" s="67">
        <f ca="1">VLOOKUP(J63,DiscountRate!$A$2:$E$26,5,0)</f>
        <v>0.95961300323248355</v>
      </c>
      <c r="P63" s="1">
        <v>20.7</v>
      </c>
      <c r="Q63" s="37">
        <f t="shared" si="6"/>
        <v>22.149090900769203</v>
      </c>
      <c r="R63" s="4">
        <v>14278.977000000001</v>
      </c>
      <c r="S63" s="33">
        <f t="shared" si="7"/>
        <v>14490.909007692033</v>
      </c>
      <c r="T63" s="42">
        <f t="shared" ca="1" si="3"/>
        <v>13905.664712440001</v>
      </c>
    </row>
    <row r="64" spans="1:20" s="1" customFormat="1" x14ac:dyDescent="0.2">
      <c r="A64" s="20" t="s">
        <v>40</v>
      </c>
      <c r="B64" s="21">
        <v>37202</v>
      </c>
      <c r="C64" s="20" t="s">
        <v>15</v>
      </c>
      <c r="D64" s="22" t="s">
        <v>35</v>
      </c>
      <c r="E64" s="20" t="s">
        <v>110</v>
      </c>
      <c r="F64" s="20" t="s">
        <v>111</v>
      </c>
      <c r="G64" s="22" t="s">
        <v>34</v>
      </c>
      <c r="H64" s="22">
        <v>0</v>
      </c>
      <c r="I64" s="5"/>
      <c r="J64" s="2">
        <v>37500</v>
      </c>
      <c r="K64" s="6"/>
      <c r="L64" s="3">
        <v>10000</v>
      </c>
      <c r="M64" s="3">
        <v>9834.85</v>
      </c>
      <c r="N64" s="67">
        <f t="shared" si="2"/>
        <v>0.98348500000000005</v>
      </c>
      <c r="O64" s="67">
        <f ca="1">VLOOKUP(J64,DiscountRate!$A$2:$E$26,5,0)</f>
        <v>0.95460168789397482</v>
      </c>
      <c r="P64" s="1">
        <v>20.7</v>
      </c>
      <c r="Q64" s="37">
        <f t="shared" si="6"/>
        <v>22.12100000508396</v>
      </c>
      <c r="R64" s="4">
        <v>13975.321900000001</v>
      </c>
      <c r="S64" s="33">
        <f t="shared" si="7"/>
        <v>14210.000050839612</v>
      </c>
      <c r="T64" s="42">
        <f t="shared" ca="1" si="3"/>
        <v>13564.89003350496</v>
      </c>
    </row>
    <row r="65" spans="1:20" s="1" customFormat="1" x14ac:dyDescent="0.2">
      <c r="A65" s="20" t="s">
        <v>40</v>
      </c>
      <c r="B65" s="21">
        <v>37202</v>
      </c>
      <c r="C65" s="20" t="s">
        <v>15</v>
      </c>
      <c r="D65" s="22" t="s">
        <v>35</v>
      </c>
      <c r="E65" s="20" t="s">
        <v>110</v>
      </c>
      <c r="F65" s="20" t="s">
        <v>111</v>
      </c>
      <c r="G65" s="22" t="s">
        <v>34</v>
      </c>
      <c r="H65" s="22">
        <v>0</v>
      </c>
      <c r="I65" s="5"/>
      <c r="J65" s="2">
        <v>37530</v>
      </c>
      <c r="K65" s="6"/>
      <c r="L65" s="3">
        <v>10000</v>
      </c>
      <c r="M65" s="3">
        <v>9815.5355</v>
      </c>
      <c r="N65" s="67">
        <f t="shared" si="2"/>
        <v>0.98155355</v>
      </c>
      <c r="O65" s="67">
        <f ca="1">VLOOKUP(J65,DiscountRate!$A$2:$E$26,5,0)</f>
        <v>0.94967869608928046</v>
      </c>
      <c r="P65" s="1">
        <v>20.7</v>
      </c>
      <c r="Q65" s="37">
        <f t="shared" si="6"/>
        <v>22.093913037144024</v>
      </c>
      <c r="R65" s="4">
        <v>13682.002899999999</v>
      </c>
      <c r="S65" s="33">
        <f t="shared" si="7"/>
        <v>13939.130371440242</v>
      </c>
      <c r="T65" s="42">
        <f t="shared" ca="1" si="3"/>
        <v>13237.695155767859</v>
      </c>
    </row>
    <row r="66" spans="1:20" s="1" customFormat="1" x14ac:dyDescent="0.2">
      <c r="A66" s="20" t="s">
        <v>40</v>
      </c>
      <c r="B66" s="21">
        <v>37202</v>
      </c>
      <c r="C66" s="20" t="s">
        <v>15</v>
      </c>
      <c r="D66" s="22" t="s">
        <v>35</v>
      </c>
      <c r="E66" s="20" t="s">
        <v>110</v>
      </c>
      <c r="F66" s="20" t="s">
        <v>111</v>
      </c>
      <c r="G66" s="22" t="s">
        <v>34</v>
      </c>
      <c r="H66" s="22">
        <v>0</v>
      </c>
      <c r="I66" s="5"/>
      <c r="J66" s="2">
        <v>37561</v>
      </c>
      <c r="K66" s="6"/>
      <c r="L66" s="3">
        <v>10000</v>
      </c>
      <c r="M66" s="3">
        <v>9794.0424000000003</v>
      </c>
      <c r="N66" s="67">
        <f t="shared" si="2"/>
        <v>0.97940424000000004</v>
      </c>
      <c r="O66" s="67">
        <f ca="1">VLOOKUP(J66,DiscountRate!$A$2:$E$26,5,0)</f>
        <v>0.94447271174699154</v>
      </c>
      <c r="P66" s="1">
        <v>20.7</v>
      </c>
      <c r="Q66" s="37">
        <f t="shared" si="6"/>
        <v>22.08333398474975</v>
      </c>
      <c r="R66" s="4">
        <v>13548.431699999999</v>
      </c>
      <c r="S66" s="33">
        <f t="shared" si="7"/>
        <v>13833.339847497506</v>
      </c>
      <c r="T66" s="42">
        <f t="shared" ca="1" si="3"/>
        <v>13065.211998283685</v>
      </c>
    </row>
    <row r="67" spans="1:20" s="1" customFormat="1" x14ac:dyDescent="0.2">
      <c r="A67" s="20" t="s">
        <v>40</v>
      </c>
      <c r="B67" s="21">
        <v>37202</v>
      </c>
      <c r="C67" s="20" t="s">
        <v>15</v>
      </c>
      <c r="D67" s="22" t="s">
        <v>35</v>
      </c>
      <c r="E67" s="20" t="s">
        <v>110</v>
      </c>
      <c r="F67" s="20" t="s">
        <v>111</v>
      </c>
      <c r="G67" s="22" t="s">
        <v>34</v>
      </c>
      <c r="H67" s="22">
        <v>0</v>
      </c>
      <c r="I67" s="5"/>
      <c r="J67" s="2">
        <v>37591</v>
      </c>
      <c r="K67" s="6"/>
      <c r="L67" s="3">
        <v>10000</v>
      </c>
      <c r="M67" s="3">
        <v>9772.607</v>
      </c>
      <c r="N67" s="67">
        <f t="shared" si="2"/>
        <v>0.97726069999999998</v>
      </c>
      <c r="O67" s="67">
        <f ca="1">VLOOKUP(J67,DiscountRate!$A$2:$E$26,5,0)</f>
        <v>0.93939769570984022</v>
      </c>
      <c r="P67" s="1">
        <v>20.7</v>
      </c>
      <c r="Q67" s="37">
        <f t="shared" si="6"/>
        <v>22.08878852899743</v>
      </c>
      <c r="R67" s="4">
        <v>13572.084500000001</v>
      </c>
      <c r="S67" s="33">
        <f t="shared" si="7"/>
        <v>13887.885289974307</v>
      </c>
      <c r="T67" s="42">
        <f t="shared" ca="1" si="3"/>
        <v>13046.24743968445</v>
      </c>
    </row>
    <row r="68" spans="1:20" s="1" customFormat="1" x14ac:dyDescent="0.2">
      <c r="A68" s="34" t="s">
        <v>153</v>
      </c>
      <c r="B68" s="21"/>
      <c r="C68" s="20"/>
      <c r="D68" s="22"/>
      <c r="E68" s="20"/>
      <c r="F68" s="20"/>
      <c r="G68" s="22"/>
      <c r="H68" s="22"/>
      <c r="I68" s="5"/>
      <c r="J68" s="2"/>
      <c r="K68" s="6"/>
      <c r="L68" s="38">
        <f>SUM(L56:L67)</f>
        <v>120000</v>
      </c>
      <c r="M68" s="38">
        <f>SUM(M56:M67)</f>
        <v>118518.95720000002</v>
      </c>
      <c r="N68" s="67"/>
      <c r="O68" s="67" t="e">
        <f>VLOOKUP(J68,DiscountRate!$A$2:$E$26,5,0)</f>
        <v>#N/A</v>
      </c>
      <c r="P68" s="34"/>
      <c r="Q68" s="39"/>
      <c r="R68" s="41">
        <f>SUM(R56:R67)</f>
        <v>183006.80019999997</v>
      </c>
      <c r="S68" s="41">
        <f>SUM(S56:S67)</f>
        <v>185191.80423488957</v>
      </c>
      <c r="T68" s="41">
        <f ca="1">SUM(T56:T67)</f>
        <v>179303.18689596094</v>
      </c>
    </row>
    <row r="69" spans="1:20" s="1" customFormat="1" x14ac:dyDescent="0.2">
      <c r="A69" s="20" t="s">
        <v>37</v>
      </c>
      <c r="B69" s="21">
        <v>37202</v>
      </c>
      <c r="C69" s="20" t="s">
        <v>16</v>
      </c>
      <c r="D69" s="22" t="s">
        <v>35</v>
      </c>
      <c r="E69" s="20" t="s">
        <v>110</v>
      </c>
      <c r="F69" s="20" t="s">
        <v>111</v>
      </c>
      <c r="G69" s="22" t="s">
        <v>34</v>
      </c>
      <c r="H69" s="22">
        <v>0</v>
      </c>
      <c r="I69" s="5"/>
      <c r="J69" s="2">
        <v>37257</v>
      </c>
      <c r="K69" s="6"/>
      <c r="L69" s="3">
        <v>40000</v>
      </c>
      <c r="M69" s="3">
        <v>39878.2356</v>
      </c>
      <c r="N69" s="67">
        <f t="shared" ref="N69:N132" si="8">M69/L69</f>
        <v>0.99695588999999996</v>
      </c>
      <c r="O69" s="67">
        <f ca="1">VLOOKUP(J69,DiscountRate!$A$2:$E$26,5,0)</f>
        <v>0.99326455832739824</v>
      </c>
      <c r="P69" s="1">
        <v>20.7</v>
      </c>
      <c r="Q69" s="37">
        <f t="shared" si="6"/>
        <v>22.500000667532039</v>
      </c>
      <c r="R69" s="4">
        <v>71780.850699999995</v>
      </c>
      <c r="S69" s="33">
        <f t="shared" si="7"/>
        <v>72000.026701281575</v>
      </c>
      <c r="T69" s="42">
        <f t="shared" ref="T69:T132" ca="1" si="9">(Q69-P69)*(L69*O69)</f>
        <v>71515.074721009325</v>
      </c>
    </row>
    <row r="70" spans="1:20" s="1" customFormat="1" x14ac:dyDescent="0.2">
      <c r="A70" s="20" t="s">
        <v>37</v>
      </c>
      <c r="B70" s="21">
        <v>37202</v>
      </c>
      <c r="C70" s="20" t="s">
        <v>16</v>
      </c>
      <c r="D70" s="22" t="s">
        <v>35</v>
      </c>
      <c r="E70" s="20" t="s">
        <v>110</v>
      </c>
      <c r="F70" s="20" t="s">
        <v>111</v>
      </c>
      <c r="G70" s="22" t="s">
        <v>34</v>
      </c>
      <c r="H70" s="22">
        <v>0</v>
      </c>
      <c r="I70" s="5"/>
      <c r="J70" s="2">
        <v>37288</v>
      </c>
      <c r="K70" s="6"/>
      <c r="L70" s="3">
        <v>40000</v>
      </c>
      <c r="M70" s="3">
        <v>39810.9038</v>
      </c>
      <c r="N70" s="67">
        <f t="shared" si="8"/>
        <v>0.99527259499999998</v>
      </c>
      <c r="O70" s="67">
        <f ca="1">VLOOKUP(J70,DiscountRate!$A$2:$E$26,5,0)</f>
        <v>0.98827960027930162</v>
      </c>
      <c r="P70" s="1">
        <v>20.7</v>
      </c>
      <c r="Q70" s="37">
        <f t="shared" si="6"/>
        <v>22.461052634027364</v>
      </c>
      <c r="R70" s="4">
        <v>70109.096999999994</v>
      </c>
      <c r="S70" s="33">
        <f t="shared" si="7"/>
        <v>70442.105361094611</v>
      </c>
      <c r="T70" s="42">
        <f t="shared" ca="1" si="9"/>
        <v>69616.495729095026</v>
      </c>
    </row>
    <row r="71" spans="1:20" s="1" customFormat="1" x14ac:dyDescent="0.2">
      <c r="A71" s="20" t="s">
        <v>37</v>
      </c>
      <c r="B71" s="21">
        <v>37202</v>
      </c>
      <c r="C71" s="20" t="s">
        <v>16</v>
      </c>
      <c r="D71" s="22" t="s">
        <v>35</v>
      </c>
      <c r="E71" s="20" t="s">
        <v>110</v>
      </c>
      <c r="F71" s="20" t="s">
        <v>111</v>
      </c>
      <c r="G71" s="22" t="s">
        <v>34</v>
      </c>
      <c r="H71" s="22">
        <v>0</v>
      </c>
      <c r="I71" s="5"/>
      <c r="J71" s="2">
        <v>37316</v>
      </c>
      <c r="K71" s="6"/>
      <c r="L71" s="3">
        <v>40000</v>
      </c>
      <c r="M71" s="3">
        <v>39751.731200000002</v>
      </c>
      <c r="N71" s="67">
        <f t="shared" si="8"/>
        <v>0.99379328</v>
      </c>
      <c r="O71" s="67">
        <f ca="1">VLOOKUP(J71,DiscountRate!$A$2:$E$26,5,0)</f>
        <v>0.98383817504248749</v>
      </c>
      <c r="P71" s="1">
        <v>20.7</v>
      </c>
      <c r="Q71" s="37">
        <f t="shared" si="6"/>
        <v>22.398999999778624</v>
      </c>
      <c r="R71" s="4">
        <v>67538.191300000006</v>
      </c>
      <c r="S71" s="33">
        <f t="shared" si="7"/>
        <v>67959.999991145</v>
      </c>
      <c r="T71" s="42">
        <f t="shared" ca="1" si="9"/>
        <v>66861.642367175562</v>
      </c>
    </row>
    <row r="72" spans="1:20" s="1" customFormat="1" x14ac:dyDescent="0.2">
      <c r="A72" s="20" t="s">
        <v>37</v>
      </c>
      <c r="B72" s="21">
        <v>37202</v>
      </c>
      <c r="C72" s="20" t="s">
        <v>16</v>
      </c>
      <c r="D72" s="22" t="s">
        <v>35</v>
      </c>
      <c r="E72" s="20" t="s">
        <v>110</v>
      </c>
      <c r="F72" s="20" t="s">
        <v>111</v>
      </c>
      <c r="G72" s="22" t="s">
        <v>34</v>
      </c>
      <c r="H72" s="22">
        <v>0</v>
      </c>
      <c r="I72" s="5"/>
      <c r="J72" s="2">
        <v>37347</v>
      </c>
      <c r="K72" s="6"/>
      <c r="L72" s="3">
        <v>40000</v>
      </c>
      <c r="M72" s="3">
        <v>39685.856500000002</v>
      </c>
      <c r="N72" s="67">
        <f t="shared" si="8"/>
        <v>0.99214641250000002</v>
      </c>
      <c r="O72" s="67">
        <f ca="1">VLOOKUP(J72,DiscountRate!$A$2:$E$26,5,0)</f>
        <v>0.97893818890568229</v>
      </c>
      <c r="P72" s="1">
        <v>20.7</v>
      </c>
      <c r="Q72" s="37">
        <f t="shared" si="6"/>
        <v>22.333637028849306</v>
      </c>
      <c r="R72" s="4">
        <v>64832.284699999997</v>
      </c>
      <c r="S72" s="33">
        <f t="shared" si="7"/>
        <v>65345.481153972287</v>
      </c>
      <c r="T72" s="42">
        <f t="shared" ca="1" si="9"/>
        <v>63969.186974040029</v>
      </c>
    </row>
    <row r="73" spans="1:20" s="1" customFormat="1" x14ac:dyDescent="0.2">
      <c r="A73" s="20" t="s">
        <v>37</v>
      </c>
      <c r="B73" s="21">
        <v>37202</v>
      </c>
      <c r="C73" s="20" t="s">
        <v>16</v>
      </c>
      <c r="D73" s="22" t="s">
        <v>35</v>
      </c>
      <c r="E73" s="20" t="s">
        <v>110</v>
      </c>
      <c r="F73" s="20" t="s">
        <v>111</v>
      </c>
      <c r="G73" s="22" t="s">
        <v>34</v>
      </c>
      <c r="H73" s="22">
        <v>0</v>
      </c>
      <c r="I73" s="5"/>
      <c r="J73" s="2">
        <v>37377</v>
      </c>
      <c r="K73" s="6"/>
      <c r="L73" s="3">
        <v>40000</v>
      </c>
      <c r="M73" s="3">
        <v>39621.442000000003</v>
      </c>
      <c r="N73" s="67">
        <f t="shared" si="8"/>
        <v>0.99053605000000011</v>
      </c>
      <c r="O73" s="67">
        <f ca="1">VLOOKUP(J73,DiscountRate!$A$2:$E$26,5,0)</f>
        <v>0.97420402670642303</v>
      </c>
      <c r="P73" s="1">
        <v>20.7</v>
      </c>
      <c r="Q73" s="37">
        <f t="shared" si="6"/>
        <v>22.274090907645409</v>
      </c>
      <c r="R73" s="4">
        <v>62367.751600000003</v>
      </c>
      <c r="S73" s="33">
        <f t="shared" si="7"/>
        <v>62963.636305816377</v>
      </c>
      <c r="T73" s="42">
        <f t="shared" ca="1" si="9"/>
        <v>61339.428025205052</v>
      </c>
    </row>
    <row r="74" spans="1:20" s="1" customFormat="1" x14ac:dyDescent="0.2">
      <c r="A74" s="20" t="s">
        <v>37</v>
      </c>
      <c r="B74" s="21">
        <v>37202</v>
      </c>
      <c r="C74" s="20" t="s">
        <v>16</v>
      </c>
      <c r="D74" s="22" t="s">
        <v>35</v>
      </c>
      <c r="E74" s="20" t="s">
        <v>110</v>
      </c>
      <c r="F74" s="20" t="s">
        <v>111</v>
      </c>
      <c r="G74" s="22" t="s">
        <v>34</v>
      </c>
      <c r="H74" s="22">
        <v>0</v>
      </c>
      <c r="I74" s="5"/>
      <c r="J74" s="2">
        <v>37408</v>
      </c>
      <c r="K74" s="6"/>
      <c r="L74" s="3">
        <v>40000</v>
      </c>
      <c r="M74" s="3">
        <v>39555.4179</v>
      </c>
      <c r="N74" s="67">
        <f t="shared" si="8"/>
        <v>0.98888544749999996</v>
      </c>
      <c r="O74" s="67">
        <f ca="1">VLOOKUP(J74,DiscountRate!$A$2:$E$26,5,0)</f>
        <v>0.96934638980852328</v>
      </c>
      <c r="P74" s="1">
        <v>20.7</v>
      </c>
      <c r="Q74" s="37">
        <f t="shared" si="6"/>
        <v>22.227999998705613</v>
      </c>
      <c r="R74" s="4">
        <v>60440.678500000002</v>
      </c>
      <c r="S74" s="33">
        <f t="shared" si="7"/>
        <v>61119.999948224548</v>
      </c>
      <c r="T74" s="42">
        <f t="shared" ca="1" si="9"/>
        <v>59246.451294908591</v>
      </c>
    </row>
    <row r="75" spans="1:20" s="1" customFormat="1" x14ac:dyDescent="0.2">
      <c r="A75" s="20" t="s">
        <v>37</v>
      </c>
      <c r="B75" s="21">
        <v>37202</v>
      </c>
      <c r="C75" s="20" t="s">
        <v>16</v>
      </c>
      <c r="D75" s="22" t="s">
        <v>35</v>
      </c>
      <c r="E75" s="20" t="s">
        <v>110</v>
      </c>
      <c r="F75" s="20" t="s">
        <v>111</v>
      </c>
      <c r="G75" s="22" t="s">
        <v>34</v>
      </c>
      <c r="H75" s="22">
        <v>0</v>
      </c>
      <c r="I75" s="5"/>
      <c r="J75" s="2">
        <v>37438</v>
      </c>
      <c r="K75" s="6"/>
      <c r="L75" s="3">
        <v>40000</v>
      </c>
      <c r="M75" s="3">
        <v>39489.108899999999</v>
      </c>
      <c r="N75" s="67">
        <f t="shared" si="8"/>
        <v>0.98722772250000002</v>
      </c>
      <c r="O75" s="67">
        <f ca="1">VLOOKUP(J75,DiscountRate!$A$2:$E$26,5,0)</f>
        <v>0.9646117680416415</v>
      </c>
      <c r="P75" s="1">
        <v>20.7</v>
      </c>
      <c r="Q75" s="37">
        <f t="shared" si="6"/>
        <v>22.187272730026073</v>
      </c>
      <c r="R75" s="4">
        <v>58731.074800000002</v>
      </c>
      <c r="S75" s="33">
        <f t="shared" si="7"/>
        <v>59490.909201042967</v>
      </c>
      <c r="T75" s="42">
        <f t="shared" ca="1" si="9"/>
        <v>57385.631106822817</v>
      </c>
    </row>
    <row r="76" spans="1:20" s="1" customFormat="1" x14ac:dyDescent="0.2">
      <c r="A76" s="20" t="s">
        <v>37</v>
      </c>
      <c r="B76" s="21">
        <v>37202</v>
      </c>
      <c r="C76" s="20" t="s">
        <v>16</v>
      </c>
      <c r="D76" s="22" t="s">
        <v>35</v>
      </c>
      <c r="E76" s="20" t="s">
        <v>110</v>
      </c>
      <c r="F76" s="20" t="s">
        <v>111</v>
      </c>
      <c r="G76" s="22" t="s">
        <v>34</v>
      </c>
      <c r="H76" s="22">
        <v>0</v>
      </c>
      <c r="I76" s="5"/>
      <c r="J76" s="2">
        <v>37469</v>
      </c>
      <c r="K76" s="6"/>
      <c r="L76" s="3">
        <v>40000</v>
      </c>
      <c r="M76" s="3">
        <v>39414.993000000002</v>
      </c>
      <c r="N76" s="67">
        <f t="shared" si="8"/>
        <v>0.98537482500000007</v>
      </c>
      <c r="O76" s="67">
        <f ca="1">VLOOKUP(J76,DiscountRate!$A$2:$E$26,5,0)</f>
        <v>0.95961300323248355</v>
      </c>
      <c r="P76" s="1">
        <v>20.7</v>
      </c>
      <c r="Q76" s="37">
        <f t="shared" si="6"/>
        <v>22.149090908122197</v>
      </c>
      <c r="R76" s="4">
        <v>57115.908000000003</v>
      </c>
      <c r="S76" s="33">
        <f t="shared" si="7"/>
        <v>57963.636324887913</v>
      </c>
      <c r="T76" s="42">
        <f t="shared" ca="1" si="9"/>
        <v>55622.659132001172</v>
      </c>
    </row>
    <row r="77" spans="1:20" s="1" customFormat="1" x14ac:dyDescent="0.2">
      <c r="A77" s="20" t="s">
        <v>37</v>
      </c>
      <c r="B77" s="21">
        <v>37202</v>
      </c>
      <c r="C77" s="20" t="s">
        <v>16</v>
      </c>
      <c r="D77" s="22" t="s">
        <v>35</v>
      </c>
      <c r="E77" s="20" t="s">
        <v>110</v>
      </c>
      <c r="F77" s="20" t="s">
        <v>111</v>
      </c>
      <c r="G77" s="22" t="s">
        <v>34</v>
      </c>
      <c r="H77" s="22">
        <v>0</v>
      </c>
      <c r="I77" s="5"/>
      <c r="J77" s="2">
        <v>37500</v>
      </c>
      <c r="K77" s="6"/>
      <c r="L77" s="3">
        <v>40000</v>
      </c>
      <c r="M77" s="3">
        <v>39339.400099999999</v>
      </c>
      <c r="N77" s="67">
        <f t="shared" si="8"/>
        <v>0.98348500249999993</v>
      </c>
      <c r="O77" s="67">
        <f ca="1">VLOOKUP(J77,DiscountRate!$A$2:$E$26,5,0)</f>
        <v>0.95460168789397482</v>
      </c>
      <c r="P77" s="1">
        <v>20.7</v>
      </c>
      <c r="Q77" s="37">
        <f t="shared" si="6"/>
        <v>22.121000001471806</v>
      </c>
      <c r="R77" s="4">
        <v>55901.287600000003</v>
      </c>
      <c r="S77" s="33">
        <f t="shared" si="7"/>
        <v>56840.000058872276</v>
      </c>
      <c r="T77" s="42">
        <f t="shared" ca="1" si="9"/>
        <v>54259.559996093107</v>
      </c>
    </row>
    <row r="78" spans="1:20" s="1" customFormat="1" x14ac:dyDescent="0.2">
      <c r="A78" s="20" t="s">
        <v>37</v>
      </c>
      <c r="B78" s="21">
        <v>37202</v>
      </c>
      <c r="C78" s="20" t="s">
        <v>16</v>
      </c>
      <c r="D78" s="22" t="s">
        <v>35</v>
      </c>
      <c r="E78" s="20" t="s">
        <v>110</v>
      </c>
      <c r="F78" s="20" t="s">
        <v>111</v>
      </c>
      <c r="G78" s="22" t="s">
        <v>34</v>
      </c>
      <c r="H78" s="22">
        <v>0</v>
      </c>
      <c r="I78" s="5"/>
      <c r="J78" s="2">
        <v>37530</v>
      </c>
      <c r="K78" s="6"/>
      <c r="L78" s="3">
        <v>40000</v>
      </c>
      <c r="M78" s="3">
        <v>39262.141900000002</v>
      </c>
      <c r="N78" s="67">
        <f t="shared" si="8"/>
        <v>0.98155354750000001</v>
      </c>
      <c r="O78" s="67">
        <f ca="1">VLOOKUP(J78,DiscountRate!$A$2:$E$26,5,0)</f>
        <v>0.94967869608928046</v>
      </c>
      <c r="P78" s="1">
        <v>20.7</v>
      </c>
      <c r="Q78" s="37">
        <f t="shared" si="6"/>
        <v>22.09391304324128</v>
      </c>
      <c r="R78" s="4">
        <v>54728.011700000003</v>
      </c>
      <c r="S78" s="33">
        <f t="shared" si="7"/>
        <v>55756.521729651213</v>
      </c>
      <c r="T78" s="42">
        <f t="shared" ca="1" si="9"/>
        <v>52950.780854688797</v>
      </c>
    </row>
    <row r="79" spans="1:20" s="1" customFormat="1" x14ac:dyDescent="0.2">
      <c r="A79" s="20" t="s">
        <v>37</v>
      </c>
      <c r="B79" s="21">
        <v>37202</v>
      </c>
      <c r="C79" s="20" t="s">
        <v>16</v>
      </c>
      <c r="D79" s="22" t="s">
        <v>35</v>
      </c>
      <c r="E79" s="20" t="s">
        <v>110</v>
      </c>
      <c r="F79" s="20" t="s">
        <v>111</v>
      </c>
      <c r="G79" s="22" t="s">
        <v>34</v>
      </c>
      <c r="H79" s="22">
        <v>0</v>
      </c>
      <c r="I79" s="5"/>
      <c r="J79" s="2">
        <v>37561</v>
      </c>
      <c r="K79" s="6"/>
      <c r="L79" s="3">
        <v>40000</v>
      </c>
      <c r="M79" s="3">
        <v>39176.169399999999</v>
      </c>
      <c r="N79" s="67">
        <f t="shared" si="8"/>
        <v>0.97940423499999996</v>
      </c>
      <c r="O79" s="67">
        <f ca="1">VLOOKUP(J79,DiscountRate!$A$2:$E$26,5,0)</f>
        <v>0.94447271174699154</v>
      </c>
      <c r="P79" s="1">
        <v>20.7</v>
      </c>
      <c r="Q79" s="37">
        <f t="shared" si="6"/>
        <v>22.08333399181187</v>
      </c>
      <c r="R79" s="4">
        <v>54193.726799999997</v>
      </c>
      <c r="S79" s="33">
        <f t="shared" si="7"/>
        <v>55333.359672474813</v>
      </c>
      <c r="T79" s="42">
        <f t="shared" ca="1" si="9"/>
        <v>52260.848259933919</v>
      </c>
    </row>
    <row r="80" spans="1:20" s="1" customFormat="1" x14ac:dyDescent="0.2">
      <c r="A80" s="20" t="s">
        <v>37</v>
      </c>
      <c r="B80" s="21">
        <v>37202</v>
      </c>
      <c r="C80" s="20" t="s">
        <v>16</v>
      </c>
      <c r="D80" s="22" t="s">
        <v>35</v>
      </c>
      <c r="E80" s="20" t="s">
        <v>110</v>
      </c>
      <c r="F80" s="20" t="s">
        <v>111</v>
      </c>
      <c r="G80" s="22" t="s">
        <v>34</v>
      </c>
      <c r="H80" s="22">
        <v>0</v>
      </c>
      <c r="I80" s="5"/>
      <c r="J80" s="2">
        <v>37591</v>
      </c>
      <c r="K80" s="6"/>
      <c r="L80" s="3">
        <v>40000</v>
      </c>
      <c r="M80" s="3">
        <v>39090.427900000002</v>
      </c>
      <c r="N80" s="67">
        <f t="shared" si="8"/>
        <v>0.97726069750000011</v>
      </c>
      <c r="O80" s="67">
        <f ca="1">VLOOKUP(J80,DiscountRate!$A$2:$E$26,5,0)</f>
        <v>0.93939769570984022</v>
      </c>
      <c r="P80" s="1">
        <v>20.7</v>
      </c>
      <c r="Q80" s="37">
        <f t="shared" si="6"/>
        <v>22.088788537666531</v>
      </c>
      <c r="R80" s="4">
        <v>54288.338199999998</v>
      </c>
      <c r="S80" s="33">
        <f t="shared" si="7"/>
        <v>55551.54150666127</v>
      </c>
      <c r="T80" s="42">
        <f t="shared" ca="1" si="9"/>
        <v>52184.990084487144</v>
      </c>
    </row>
    <row r="81" spans="1:20" s="1" customFormat="1" x14ac:dyDescent="0.2">
      <c r="A81" s="32" t="s">
        <v>151</v>
      </c>
      <c r="B81" s="21"/>
      <c r="C81" s="20"/>
      <c r="D81" s="22"/>
      <c r="E81" s="20"/>
      <c r="F81" s="20"/>
      <c r="G81" s="22"/>
      <c r="H81" s="22"/>
      <c r="I81" s="5"/>
      <c r="J81" s="2"/>
      <c r="K81" s="6"/>
      <c r="L81" s="38">
        <f>SUM(L69:L80)</f>
        <v>480000</v>
      </c>
      <c r="M81" s="38">
        <f>SUM(M69:M80)</f>
        <v>474075.82820000005</v>
      </c>
      <c r="N81" s="67"/>
      <c r="O81" s="67" t="e">
        <f>VLOOKUP(J81,DiscountRate!$A$2:$E$26,5,0)</f>
        <v>#N/A</v>
      </c>
      <c r="P81" s="34"/>
      <c r="Q81" s="39"/>
      <c r="R81" s="41">
        <f>SUM(R69:R80)</f>
        <v>732027.20089999994</v>
      </c>
      <c r="S81" s="41">
        <f>SUM(S69:S80)</f>
        <v>740767.21795512468</v>
      </c>
      <c r="T81" s="41">
        <f ca="1">SUM(T69:T80)</f>
        <v>717212.74854546052</v>
      </c>
    </row>
    <row r="82" spans="1:20" s="1" customFormat="1" x14ac:dyDescent="0.2">
      <c r="A82" s="20" t="s">
        <v>37</v>
      </c>
      <c r="B82" s="21">
        <v>36999</v>
      </c>
      <c r="C82" s="20" t="s">
        <v>115</v>
      </c>
      <c r="D82" s="22" t="s">
        <v>35</v>
      </c>
      <c r="E82" s="20" t="s">
        <v>116</v>
      </c>
      <c r="F82" s="20" t="s">
        <v>117</v>
      </c>
      <c r="G82" s="22" t="s">
        <v>34</v>
      </c>
      <c r="H82" s="22">
        <v>0</v>
      </c>
      <c r="I82" s="5"/>
      <c r="J82" s="2">
        <v>37257</v>
      </c>
      <c r="K82" s="6"/>
      <c r="L82" s="3">
        <v>20000</v>
      </c>
      <c r="M82" s="3">
        <v>19939.1178</v>
      </c>
      <c r="N82" s="67">
        <f t="shared" si="8"/>
        <v>0.99695588999999996</v>
      </c>
      <c r="O82" s="67">
        <f ca="1">VLOOKUP(J82,DiscountRate!$A$2:$E$26,5,0)</f>
        <v>0.99326455832739824</v>
      </c>
      <c r="P82" s="1">
        <v>22.57</v>
      </c>
      <c r="Q82" s="37">
        <f t="shared" ref="Q82:Q106" si="10">(R82/M82)+P82</f>
        <v>18.150000003811606</v>
      </c>
      <c r="R82" s="4">
        <v>-88130.900599999994</v>
      </c>
      <c r="S82" s="33">
        <f t="shared" ref="S82:S106" si="11">(Q82-P82)*L82</f>
        <v>-88399.9999237679</v>
      </c>
      <c r="T82" s="42">
        <f t="shared" ca="1" si="9"/>
        <v>-87804.586880423361</v>
      </c>
    </row>
    <row r="83" spans="1:20" s="1" customFormat="1" x14ac:dyDescent="0.2">
      <c r="A83" s="20" t="s">
        <v>37</v>
      </c>
      <c r="B83" s="21">
        <v>36999</v>
      </c>
      <c r="C83" s="20" t="s">
        <v>115</v>
      </c>
      <c r="D83" s="22" t="s">
        <v>35</v>
      </c>
      <c r="E83" s="20" t="s">
        <v>116</v>
      </c>
      <c r="F83" s="20" t="s">
        <v>117</v>
      </c>
      <c r="G83" s="22" t="s">
        <v>34</v>
      </c>
      <c r="H83" s="22">
        <v>0</v>
      </c>
      <c r="I83" s="5"/>
      <c r="J83" s="2">
        <v>37288</v>
      </c>
      <c r="K83" s="6"/>
      <c r="L83" s="3">
        <v>20000</v>
      </c>
      <c r="M83" s="3">
        <v>19905.4519</v>
      </c>
      <c r="N83" s="67">
        <f t="shared" si="8"/>
        <v>0.99527259499999998</v>
      </c>
      <c r="O83" s="67">
        <f ca="1">VLOOKUP(J83,DiscountRate!$A$2:$E$26,5,0)</f>
        <v>0.98827960027930162</v>
      </c>
      <c r="P83" s="1">
        <v>22.57</v>
      </c>
      <c r="Q83" s="37">
        <f t="shared" si="10"/>
        <v>18.099999994624589</v>
      </c>
      <c r="R83" s="4">
        <v>-88977.3701</v>
      </c>
      <c r="S83" s="33">
        <f t="shared" si="11"/>
        <v>-89400.000107508225</v>
      </c>
      <c r="T83" s="42">
        <f t="shared" ca="1" si="9"/>
        <v>-88352.196371217753</v>
      </c>
    </row>
    <row r="84" spans="1:20" s="1" customFormat="1" x14ac:dyDescent="0.2">
      <c r="A84" s="20" t="s">
        <v>37</v>
      </c>
      <c r="B84" s="21">
        <v>36999</v>
      </c>
      <c r="C84" s="20" t="s">
        <v>115</v>
      </c>
      <c r="D84" s="22" t="s">
        <v>35</v>
      </c>
      <c r="E84" s="20" t="s">
        <v>116</v>
      </c>
      <c r="F84" s="20" t="s">
        <v>117</v>
      </c>
      <c r="G84" s="22" t="s">
        <v>34</v>
      </c>
      <c r="H84" s="22">
        <v>0</v>
      </c>
      <c r="I84" s="5"/>
      <c r="J84" s="2">
        <v>37316</v>
      </c>
      <c r="K84" s="6"/>
      <c r="L84" s="3">
        <v>20000</v>
      </c>
      <c r="M84" s="3">
        <v>19875.865600000001</v>
      </c>
      <c r="N84" s="67">
        <f t="shared" si="8"/>
        <v>0.99379328</v>
      </c>
      <c r="O84" s="67">
        <f ca="1">VLOOKUP(J84,DiscountRate!$A$2:$E$26,5,0)</f>
        <v>0.98383817504248749</v>
      </c>
      <c r="P84" s="1">
        <v>22.57</v>
      </c>
      <c r="Q84" s="37">
        <f t="shared" si="10"/>
        <v>17.899999997585013</v>
      </c>
      <c r="R84" s="4">
        <v>-92820.292400000006</v>
      </c>
      <c r="S84" s="33">
        <f t="shared" si="11"/>
        <v>-93400.000048299742</v>
      </c>
      <c r="T84" s="42">
        <f t="shared" ca="1" si="9"/>
        <v>-91890.485596487459</v>
      </c>
    </row>
    <row r="85" spans="1:20" s="1" customFormat="1" x14ac:dyDescent="0.2">
      <c r="A85" s="20" t="s">
        <v>37</v>
      </c>
      <c r="B85" s="21">
        <v>36999</v>
      </c>
      <c r="C85" s="20" t="s">
        <v>115</v>
      </c>
      <c r="D85" s="22" t="s">
        <v>35</v>
      </c>
      <c r="E85" s="20" t="s">
        <v>116</v>
      </c>
      <c r="F85" s="20" t="s">
        <v>117</v>
      </c>
      <c r="G85" s="22" t="s">
        <v>34</v>
      </c>
      <c r="H85" s="22">
        <v>0</v>
      </c>
      <c r="I85" s="5"/>
      <c r="J85" s="2">
        <v>37347</v>
      </c>
      <c r="K85" s="6"/>
      <c r="L85" s="3">
        <v>20000</v>
      </c>
      <c r="M85" s="3">
        <v>19842.928199999998</v>
      </c>
      <c r="N85" s="67">
        <f t="shared" si="8"/>
        <v>0.99214640999999992</v>
      </c>
      <c r="O85" s="67">
        <f ca="1">VLOOKUP(J85,DiscountRate!$A$2:$E$26,5,0)</f>
        <v>0.97893818890568229</v>
      </c>
      <c r="P85" s="1">
        <v>22.57</v>
      </c>
      <c r="Q85" s="37">
        <f t="shared" si="10"/>
        <v>17.699999986594719</v>
      </c>
      <c r="R85" s="4">
        <v>-96635.060599999997</v>
      </c>
      <c r="S85" s="33">
        <f t="shared" si="11"/>
        <v>-97400.000268105636</v>
      </c>
      <c r="T85" s="42">
        <f t="shared" ca="1" si="9"/>
        <v>-95348.579861872306</v>
      </c>
    </row>
    <row r="86" spans="1:20" s="1" customFormat="1" x14ac:dyDescent="0.2">
      <c r="A86" s="20" t="s">
        <v>37</v>
      </c>
      <c r="B86" s="21">
        <v>36999</v>
      </c>
      <c r="C86" s="20" t="s">
        <v>115</v>
      </c>
      <c r="D86" s="22" t="s">
        <v>35</v>
      </c>
      <c r="E86" s="20" t="s">
        <v>116</v>
      </c>
      <c r="F86" s="20" t="s">
        <v>117</v>
      </c>
      <c r="G86" s="22" t="s">
        <v>34</v>
      </c>
      <c r="H86" s="22">
        <v>0</v>
      </c>
      <c r="I86" s="5"/>
      <c r="J86" s="2">
        <v>37377</v>
      </c>
      <c r="K86" s="6"/>
      <c r="L86" s="3">
        <v>20000</v>
      </c>
      <c r="M86" s="3">
        <v>19810.721000000001</v>
      </c>
      <c r="N86" s="67">
        <f t="shared" si="8"/>
        <v>0.99053605000000011</v>
      </c>
      <c r="O86" s="67">
        <f ca="1">VLOOKUP(J86,DiscountRate!$A$2:$E$26,5,0)</f>
        <v>0.97420402670642303</v>
      </c>
      <c r="P86" s="1">
        <v>22.57</v>
      </c>
      <c r="Q86" s="37">
        <f t="shared" si="10"/>
        <v>17.550000006057328</v>
      </c>
      <c r="R86" s="4">
        <v>-99449.819300000003</v>
      </c>
      <c r="S86" s="33">
        <f t="shared" si="11"/>
        <v>-100399.99987885344</v>
      </c>
      <c r="T86" s="42">
        <f t="shared" ca="1" si="9"/>
        <v>-97810.084163303414</v>
      </c>
    </row>
    <row r="87" spans="1:20" s="1" customFormat="1" x14ac:dyDescent="0.2">
      <c r="A87" s="20" t="s">
        <v>37</v>
      </c>
      <c r="B87" s="21">
        <v>36999</v>
      </c>
      <c r="C87" s="20" t="s">
        <v>115</v>
      </c>
      <c r="D87" s="22" t="s">
        <v>35</v>
      </c>
      <c r="E87" s="20" t="s">
        <v>116</v>
      </c>
      <c r="F87" s="20" t="s">
        <v>117</v>
      </c>
      <c r="G87" s="22" t="s">
        <v>34</v>
      </c>
      <c r="H87" s="22">
        <v>0</v>
      </c>
      <c r="I87" s="5"/>
      <c r="J87" s="2">
        <v>37408</v>
      </c>
      <c r="K87" s="6"/>
      <c r="L87" s="3">
        <v>20000</v>
      </c>
      <c r="M87" s="3">
        <v>19777.708900000001</v>
      </c>
      <c r="N87" s="67">
        <f t="shared" si="8"/>
        <v>0.98888544500000009</v>
      </c>
      <c r="O87" s="67">
        <f ca="1">VLOOKUP(J87,DiscountRate!$A$2:$E$26,5,0)</f>
        <v>0.96934638980852328</v>
      </c>
      <c r="P87" s="1">
        <v>22.57</v>
      </c>
      <c r="Q87" s="37">
        <f t="shared" si="10"/>
        <v>17.549999988775241</v>
      </c>
      <c r="R87" s="4">
        <v>-99284.098899999997</v>
      </c>
      <c r="S87" s="33">
        <f t="shared" si="11"/>
        <v>-100400.00022449519</v>
      </c>
      <c r="T87" s="42">
        <f t="shared" ca="1" si="9"/>
        <v>-97322.377754389337</v>
      </c>
    </row>
    <row r="88" spans="1:20" s="1" customFormat="1" x14ac:dyDescent="0.2">
      <c r="A88" s="20" t="s">
        <v>37</v>
      </c>
      <c r="B88" s="21">
        <v>36999</v>
      </c>
      <c r="C88" s="20" t="s">
        <v>115</v>
      </c>
      <c r="D88" s="22" t="s">
        <v>35</v>
      </c>
      <c r="E88" s="20" t="s">
        <v>116</v>
      </c>
      <c r="F88" s="20" t="s">
        <v>117</v>
      </c>
      <c r="G88" s="22" t="s">
        <v>34</v>
      </c>
      <c r="H88" s="22">
        <v>0</v>
      </c>
      <c r="I88" s="5"/>
      <c r="J88" s="2">
        <v>37438</v>
      </c>
      <c r="K88" s="6"/>
      <c r="L88" s="3">
        <v>20000</v>
      </c>
      <c r="M88" s="3">
        <v>19744.554499999998</v>
      </c>
      <c r="N88" s="67">
        <f t="shared" si="8"/>
        <v>0.98722772499999989</v>
      </c>
      <c r="O88" s="67">
        <f ca="1">VLOOKUP(J88,DiscountRate!$A$2:$E$26,5,0)</f>
        <v>0.9646117680416415</v>
      </c>
      <c r="P88" s="1">
        <v>22.57</v>
      </c>
      <c r="Q88" s="37">
        <f t="shared" si="10"/>
        <v>17.800000008356733</v>
      </c>
      <c r="R88" s="4">
        <v>-94181.524799999999</v>
      </c>
      <c r="S88" s="33">
        <f t="shared" si="11"/>
        <v>-95399.999832865346</v>
      </c>
      <c r="T88" s="42">
        <f t="shared" ca="1" si="9"/>
        <v>-92023.962509952544</v>
      </c>
    </row>
    <row r="89" spans="1:20" s="1" customFormat="1" x14ac:dyDescent="0.2">
      <c r="A89" s="20" t="s">
        <v>37</v>
      </c>
      <c r="B89" s="21">
        <v>36999</v>
      </c>
      <c r="C89" s="20" t="s">
        <v>115</v>
      </c>
      <c r="D89" s="22" t="s">
        <v>35</v>
      </c>
      <c r="E89" s="20" t="s">
        <v>116</v>
      </c>
      <c r="F89" s="20" t="s">
        <v>117</v>
      </c>
      <c r="G89" s="22" t="s">
        <v>34</v>
      </c>
      <c r="H89" s="22">
        <v>0</v>
      </c>
      <c r="I89" s="5"/>
      <c r="J89" s="2">
        <v>37469</v>
      </c>
      <c r="K89" s="6"/>
      <c r="L89" s="3">
        <v>20000</v>
      </c>
      <c r="M89" s="3">
        <v>19707.496500000001</v>
      </c>
      <c r="N89" s="67">
        <f t="shared" si="8"/>
        <v>0.98537482500000007</v>
      </c>
      <c r="O89" s="67">
        <f ca="1">VLOOKUP(J89,DiscountRate!$A$2:$E$26,5,0)</f>
        <v>0.95961300323248355</v>
      </c>
      <c r="P89" s="1">
        <v>22.57</v>
      </c>
      <c r="Q89" s="37">
        <f t="shared" si="10"/>
        <v>18.00000000025371</v>
      </c>
      <c r="R89" s="4">
        <v>-90063.259000000005</v>
      </c>
      <c r="S89" s="33">
        <f t="shared" si="11"/>
        <v>-91399.999994925805</v>
      </c>
      <c r="T89" s="42">
        <f t="shared" ca="1" si="9"/>
        <v>-87708.628490579737</v>
      </c>
    </row>
    <row r="90" spans="1:20" s="1" customFormat="1" x14ac:dyDescent="0.2">
      <c r="A90" s="20" t="s">
        <v>37</v>
      </c>
      <c r="B90" s="21">
        <v>36999</v>
      </c>
      <c r="C90" s="20" t="s">
        <v>115</v>
      </c>
      <c r="D90" s="22" t="s">
        <v>35</v>
      </c>
      <c r="E90" s="20" t="s">
        <v>116</v>
      </c>
      <c r="F90" s="20" t="s">
        <v>117</v>
      </c>
      <c r="G90" s="22" t="s">
        <v>34</v>
      </c>
      <c r="H90" s="22">
        <v>0</v>
      </c>
      <c r="I90" s="5"/>
      <c r="J90" s="2">
        <v>37500</v>
      </c>
      <c r="K90" s="6"/>
      <c r="L90" s="3">
        <v>20000</v>
      </c>
      <c r="M90" s="3">
        <v>19669.700099999998</v>
      </c>
      <c r="N90" s="67">
        <f t="shared" si="8"/>
        <v>0.98348500499999991</v>
      </c>
      <c r="O90" s="67">
        <f ca="1">VLOOKUP(J90,DiscountRate!$A$2:$E$26,5,0)</f>
        <v>0.95460168789397482</v>
      </c>
      <c r="P90" s="1">
        <v>22.57</v>
      </c>
      <c r="Q90" s="37">
        <f t="shared" si="10"/>
        <v>18.271000006604066</v>
      </c>
      <c r="R90" s="4">
        <v>-84560.040599999993</v>
      </c>
      <c r="S90" s="33">
        <f t="shared" si="11"/>
        <v>-85979.999867918697</v>
      </c>
      <c r="T90" s="42">
        <f t="shared" ca="1" si="9"/>
        <v>-82076.652999038924</v>
      </c>
    </row>
    <row r="91" spans="1:20" s="1" customFormat="1" x14ac:dyDescent="0.2">
      <c r="A91" s="20" t="s">
        <v>37</v>
      </c>
      <c r="B91" s="21">
        <v>36999</v>
      </c>
      <c r="C91" s="20" t="s">
        <v>115</v>
      </c>
      <c r="D91" s="22" t="s">
        <v>35</v>
      </c>
      <c r="E91" s="20" t="s">
        <v>116</v>
      </c>
      <c r="F91" s="20" t="s">
        <v>117</v>
      </c>
      <c r="G91" s="22" t="s">
        <v>34</v>
      </c>
      <c r="H91" s="22">
        <v>0</v>
      </c>
      <c r="I91" s="5"/>
      <c r="J91" s="2">
        <v>37530</v>
      </c>
      <c r="K91" s="6"/>
      <c r="L91" s="3">
        <v>20000</v>
      </c>
      <c r="M91" s="3">
        <v>19631.070899999999</v>
      </c>
      <c r="N91" s="67">
        <f t="shared" si="8"/>
        <v>0.98155354499999992</v>
      </c>
      <c r="O91" s="67">
        <f ca="1">VLOOKUP(J91,DiscountRate!$A$2:$E$26,5,0)</f>
        <v>0.94967869608928046</v>
      </c>
      <c r="P91" s="1">
        <v>22.57</v>
      </c>
      <c r="Q91" s="37">
        <f t="shared" si="10"/>
        <v>18.243999995588627</v>
      </c>
      <c r="R91" s="4">
        <v>-84924.012799999997</v>
      </c>
      <c r="S91" s="33">
        <f t="shared" si="11"/>
        <v>-86520.000088227462</v>
      </c>
      <c r="T91" s="42">
        <f t="shared" ca="1" si="9"/>
        <v>-82166.200869432287</v>
      </c>
    </row>
    <row r="92" spans="1:20" s="1" customFormat="1" x14ac:dyDescent="0.2">
      <c r="A92" s="20" t="s">
        <v>37</v>
      </c>
      <c r="B92" s="21">
        <v>36999</v>
      </c>
      <c r="C92" s="20" t="s">
        <v>115</v>
      </c>
      <c r="D92" s="22" t="s">
        <v>35</v>
      </c>
      <c r="E92" s="20" t="s">
        <v>116</v>
      </c>
      <c r="F92" s="20" t="s">
        <v>117</v>
      </c>
      <c r="G92" s="22" t="s">
        <v>34</v>
      </c>
      <c r="H92" s="22">
        <v>0</v>
      </c>
      <c r="I92" s="5"/>
      <c r="J92" s="2">
        <v>37561</v>
      </c>
      <c r="K92" s="6"/>
      <c r="L92" s="3">
        <v>20000</v>
      </c>
      <c r="M92" s="3">
        <v>19588.084699999999</v>
      </c>
      <c r="N92" s="67">
        <f t="shared" si="8"/>
        <v>0.97940423499999996</v>
      </c>
      <c r="O92" s="67">
        <f ca="1">VLOOKUP(J92,DiscountRate!$A$2:$E$26,5,0)</f>
        <v>0.94447271174699154</v>
      </c>
      <c r="P92" s="1">
        <v>22.57</v>
      </c>
      <c r="Q92" s="37">
        <f t="shared" si="10"/>
        <v>18.232999997136012</v>
      </c>
      <c r="R92" s="4">
        <v>-84953.523400000005</v>
      </c>
      <c r="S92" s="33">
        <f t="shared" si="11"/>
        <v>-86740.000057279758</v>
      </c>
      <c r="T92" s="42">
        <f t="shared" ca="1" si="9"/>
        <v>-81923.563071033219</v>
      </c>
    </row>
    <row r="93" spans="1:20" s="1" customFormat="1" x14ac:dyDescent="0.2">
      <c r="A93" s="20" t="s">
        <v>37</v>
      </c>
      <c r="B93" s="21">
        <v>36999</v>
      </c>
      <c r="C93" s="20" t="s">
        <v>115</v>
      </c>
      <c r="D93" s="22" t="s">
        <v>35</v>
      </c>
      <c r="E93" s="20" t="s">
        <v>116</v>
      </c>
      <c r="F93" s="20" t="s">
        <v>117</v>
      </c>
      <c r="G93" s="22" t="s">
        <v>34</v>
      </c>
      <c r="H93" s="22">
        <v>0</v>
      </c>
      <c r="I93" s="5"/>
      <c r="J93" s="2">
        <v>37591</v>
      </c>
      <c r="K93" s="6"/>
      <c r="L93" s="3">
        <v>20000</v>
      </c>
      <c r="M93" s="3">
        <v>19545.213899999999</v>
      </c>
      <c r="N93" s="67">
        <f t="shared" si="8"/>
        <v>0.9772606949999999</v>
      </c>
      <c r="O93" s="67">
        <f ca="1">VLOOKUP(J93,DiscountRate!$A$2:$E$26,5,0)</f>
        <v>0.93939769570984022</v>
      </c>
      <c r="P93" s="1">
        <v>22.57</v>
      </c>
      <c r="Q93" s="37">
        <f t="shared" si="10"/>
        <v>18.238999989813365</v>
      </c>
      <c r="R93" s="4">
        <v>-84650.321599999996</v>
      </c>
      <c r="S93" s="33">
        <f t="shared" si="11"/>
        <v>-86620.000203732707</v>
      </c>
      <c r="T93" s="42">
        <f t="shared" ca="1" si="9"/>
        <v>-81370.628593772388</v>
      </c>
    </row>
    <row r="94" spans="1:20" s="1" customFormat="1" x14ac:dyDescent="0.2">
      <c r="A94" s="32" t="s">
        <v>151</v>
      </c>
      <c r="B94" s="21"/>
      <c r="C94" s="20"/>
      <c r="D94" s="22"/>
      <c r="E94" s="20"/>
      <c r="F94" s="20"/>
      <c r="G94" s="22"/>
      <c r="H94" s="22"/>
      <c r="I94" s="5"/>
      <c r="J94" s="2"/>
      <c r="K94" s="6"/>
      <c r="L94" s="38">
        <f>SUM(L82:L93)</f>
        <v>240000</v>
      </c>
      <c r="M94" s="38">
        <f>SUM(M82:M93)</f>
        <v>237037.91399999999</v>
      </c>
      <c r="N94" s="67"/>
      <c r="O94" s="67" t="e">
        <f>VLOOKUP(J94,DiscountRate!$A$2:$E$26,5,0)</f>
        <v>#N/A</v>
      </c>
      <c r="P94" s="34"/>
      <c r="Q94" s="39"/>
      <c r="R94" s="41">
        <f>SUM(R82:R93)</f>
        <v>-1088630.2240999998</v>
      </c>
      <c r="S94" s="41">
        <f>SUM(S82:S93)</f>
        <v>-1102060.0004959798</v>
      </c>
      <c r="T94" s="41">
        <f ca="1">SUM(T82:T93)</f>
        <v>-1065797.9471615029</v>
      </c>
    </row>
    <row r="95" spans="1:20" s="1" customFormat="1" x14ac:dyDescent="0.2">
      <c r="A95" s="20" t="s">
        <v>40</v>
      </c>
      <c r="B95" s="21">
        <v>36999</v>
      </c>
      <c r="C95" s="20" t="s">
        <v>118</v>
      </c>
      <c r="D95" s="22" t="s">
        <v>35</v>
      </c>
      <c r="E95" s="20" t="s">
        <v>116</v>
      </c>
      <c r="F95" s="20" t="s">
        <v>117</v>
      </c>
      <c r="G95" s="22" t="s">
        <v>34</v>
      </c>
      <c r="H95" s="22">
        <v>0</v>
      </c>
      <c r="I95" s="5"/>
      <c r="J95" s="2">
        <v>37257</v>
      </c>
      <c r="K95" s="6"/>
      <c r="L95" s="3">
        <v>5000</v>
      </c>
      <c r="M95" s="3">
        <v>4984.7794000000004</v>
      </c>
      <c r="N95" s="67">
        <f t="shared" si="8"/>
        <v>0.99695588000000002</v>
      </c>
      <c r="O95" s="67">
        <f ca="1">VLOOKUP(J95,DiscountRate!$A$2:$E$26,5,0)</f>
        <v>0.99326455832739824</v>
      </c>
      <c r="P95" s="1">
        <v>22.57</v>
      </c>
      <c r="Q95" s="37">
        <f t="shared" si="10"/>
        <v>18.149999969507178</v>
      </c>
      <c r="R95" s="4">
        <v>-22032.7251</v>
      </c>
      <c r="S95" s="33">
        <f t="shared" si="11"/>
        <v>-22100.000152464112</v>
      </c>
      <c r="T95" s="42">
        <f t="shared" ca="1" si="9"/>
        <v>-21951.146890472701</v>
      </c>
    </row>
    <row r="96" spans="1:20" s="1" customFormat="1" x14ac:dyDescent="0.2">
      <c r="A96" s="20" t="s">
        <v>40</v>
      </c>
      <c r="B96" s="21">
        <v>36999</v>
      </c>
      <c r="C96" s="20" t="s">
        <v>118</v>
      </c>
      <c r="D96" s="22" t="s">
        <v>35</v>
      </c>
      <c r="E96" s="20" t="s">
        <v>116</v>
      </c>
      <c r="F96" s="20" t="s">
        <v>117</v>
      </c>
      <c r="G96" s="22" t="s">
        <v>34</v>
      </c>
      <c r="H96" s="22">
        <v>0</v>
      </c>
      <c r="I96" s="5"/>
      <c r="J96" s="2">
        <v>37288</v>
      </c>
      <c r="K96" s="6"/>
      <c r="L96" s="3">
        <v>5000</v>
      </c>
      <c r="M96" s="3">
        <v>4976.3630000000003</v>
      </c>
      <c r="N96" s="67">
        <f t="shared" si="8"/>
        <v>0.99527260000000006</v>
      </c>
      <c r="O96" s="67">
        <f ca="1">VLOOKUP(J96,DiscountRate!$A$2:$E$26,5,0)</f>
        <v>0.98827960027930162</v>
      </c>
      <c r="P96" s="1">
        <v>22.57</v>
      </c>
      <c r="Q96" s="37">
        <f t="shared" si="10"/>
        <v>18.100000022104496</v>
      </c>
      <c r="R96" s="4">
        <v>-22244.342499999999</v>
      </c>
      <c r="S96" s="33">
        <f t="shared" si="11"/>
        <v>-22349.999889477524</v>
      </c>
      <c r="T96" s="42">
        <f t="shared" ca="1" si="9"/>
        <v>-22088.048957015282</v>
      </c>
    </row>
    <row r="97" spans="1:20" s="1" customFormat="1" x14ac:dyDescent="0.2">
      <c r="A97" s="20" t="s">
        <v>40</v>
      </c>
      <c r="B97" s="21">
        <v>36999</v>
      </c>
      <c r="C97" s="20" t="s">
        <v>118</v>
      </c>
      <c r="D97" s="22" t="s">
        <v>35</v>
      </c>
      <c r="E97" s="20" t="s">
        <v>116</v>
      </c>
      <c r="F97" s="20" t="s">
        <v>117</v>
      </c>
      <c r="G97" s="22" t="s">
        <v>34</v>
      </c>
      <c r="H97" s="22">
        <v>0</v>
      </c>
      <c r="I97" s="5"/>
      <c r="J97" s="2">
        <v>37316</v>
      </c>
      <c r="K97" s="6"/>
      <c r="L97" s="3">
        <v>5000</v>
      </c>
      <c r="M97" s="3">
        <v>4968.9664000000002</v>
      </c>
      <c r="N97" s="67">
        <f t="shared" si="8"/>
        <v>0.99379328</v>
      </c>
      <c r="O97" s="67">
        <f ca="1">VLOOKUP(J97,DiscountRate!$A$2:$E$26,5,0)</f>
        <v>0.98383817504248749</v>
      </c>
      <c r="P97" s="1">
        <v>22.57</v>
      </c>
      <c r="Q97" s="37">
        <f t="shared" si="10"/>
        <v>17.899999997585013</v>
      </c>
      <c r="R97" s="4">
        <v>-23205.073100000001</v>
      </c>
      <c r="S97" s="33">
        <f t="shared" si="11"/>
        <v>-23350.000012074936</v>
      </c>
      <c r="T97" s="42">
        <f t="shared" ca="1" si="9"/>
        <v>-22972.621399121865</v>
      </c>
    </row>
    <row r="98" spans="1:20" s="1" customFormat="1" x14ac:dyDescent="0.2">
      <c r="A98" s="20" t="s">
        <v>40</v>
      </c>
      <c r="B98" s="21">
        <v>36999</v>
      </c>
      <c r="C98" s="20" t="s">
        <v>118</v>
      </c>
      <c r="D98" s="22" t="s">
        <v>35</v>
      </c>
      <c r="E98" s="20" t="s">
        <v>116</v>
      </c>
      <c r="F98" s="20" t="s">
        <v>117</v>
      </c>
      <c r="G98" s="22" t="s">
        <v>34</v>
      </c>
      <c r="H98" s="22">
        <v>0</v>
      </c>
      <c r="I98" s="5"/>
      <c r="J98" s="2">
        <v>37347</v>
      </c>
      <c r="K98" s="6"/>
      <c r="L98" s="3">
        <v>5000</v>
      </c>
      <c r="M98" s="3">
        <v>4960.7321000000002</v>
      </c>
      <c r="N98" s="67">
        <f t="shared" si="8"/>
        <v>0.99214642000000008</v>
      </c>
      <c r="O98" s="67">
        <f ca="1">VLOOKUP(J98,DiscountRate!$A$2:$E$26,5,0)</f>
        <v>0.97893818890568229</v>
      </c>
      <c r="P98" s="1">
        <v>22.57</v>
      </c>
      <c r="Q98" s="37">
        <f t="shared" si="10"/>
        <v>17.700000045759374</v>
      </c>
      <c r="R98" s="4">
        <v>-24158.765100000001</v>
      </c>
      <c r="S98" s="33">
        <f t="shared" si="11"/>
        <v>-24349.999771203129</v>
      </c>
      <c r="T98" s="42">
        <f t="shared" ca="1" si="9"/>
        <v>-23837.144675875374</v>
      </c>
    </row>
    <row r="99" spans="1:20" s="1" customFormat="1" x14ac:dyDescent="0.2">
      <c r="A99" s="20" t="s">
        <v>40</v>
      </c>
      <c r="B99" s="21">
        <v>36999</v>
      </c>
      <c r="C99" s="20" t="s">
        <v>118</v>
      </c>
      <c r="D99" s="22" t="s">
        <v>35</v>
      </c>
      <c r="E99" s="20" t="s">
        <v>116</v>
      </c>
      <c r="F99" s="20" t="s">
        <v>117</v>
      </c>
      <c r="G99" s="22" t="s">
        <v>34</v>
      </c>
      <c r="H99" s="22">
        <v>0</v>
      </c>
      <c r="I99" s="5"/>
      <c r="J99" s="2">
        <v>37377</v>
      </c>
      <c r="K99" s="6"/>
      <c r="L99" s="3">
        <v>5000</v>
      </c>
      <c r="M99" s="3">
        <v>4952.6801999999998</v>
      </c>
      <c r="N99" s="67">
        <f t="shared" si="8"/>
        <v>0.99053603999999995</v>
      </c>
      <c r="O99" s="67">
        <f ca="1">VLOOKUP(J99,DiscountRate!$A$2:$E$26,5,0)</f>
        <v>0.97420402670642303</v>
      </c>
      <c r="P99" s="1">
        <v>22.57</v>
      </c>
      <c r="Q99" s="37">
        <f t="shared" si="10"/>
        <v>17.549999960425467</v>
      </c>
      <c r="R99" s="4">
        <v>-24862.4548</v>
      </c>
      <c r="S99" s="33">
        <f t="shared" si="11"/>
        <v>-25100.000197872669</v>
      </c>
      <c r="T99" s="42">
        <f t="shared" ca="1" si="9"/>
        <v>-24452.521263099567</v>
      </c>
    </row>
    <row r="100" spans="1:20" s="1" customFormat="1" x14ac:dyDescent="0.2">
      <c r="A100" s="20" t="s">
        <v>40</v>
      </c>
      <c r="B100" s="21">
        <v>36999</v>
      </c>
      <c r="C100" s="20" t="s">
        <v>118</v>
      </c>
      <c r="D100" s="22" t="s">
        <v>35</v>
      </c>
      <c r="E100" s="20" t="s">
        <v>116</v>
      </c>
      <c r="F100" s="20" t="s">
        <v>117</v>
      </c>
      <c r="G100" s="22" t="s">
        <v>34</v>
      </c>
      <c r="H100" s="22">
        <v>0</v>
      </c>
      <c r="I100" s="5"/>
      <c r="J100" s="2">
        <v>37408</v>
      </c>
      <c r="K100" s="6"/>
      <c r="L100" s="3">
        <v>5000</v>
      </c>
      <c r="M100" s="3">
        <v>4944.4272000000001</v>
      </c>
      <c r="N100" s="67">
        <f t="shared" si="8"/>
        <v>0.98888544</v>
      </c>
      <c r="O100" s="67">
        <f ca="1">VLOOKUP(J100,DiscountRate!$A$2:$E$26,5,0)</f>
        <v>0.96934638980852328</v>
      </c>
      <c r="P100" s="1">
        <v>22.57</v>
      </c>
      <c r="Q100" s="37">
        <f t="shared" si="10"/>
        <v>17.549999968449328</v>
      </c>
      <c r="R100" s="4">
        <v>-24821.024700000002</v>
      </c>
      <c r="S100" s="33">
        <f t="shared" si="11"/>
        <v>-25100.000157753362</v>
      </c>
      <c r="T100" s="42">
        <f t="shared" ca="1" si="9"/>
        <v>-24330.594537111589</v>
      </c>
    </row>
    <row r="101" spans="1:20" s="1" customFormat="1" x14ac:dyDescent="0.2">
      <c r="A101" s="20" t="s">
        <v>40</v>
      </c>
      <c r="B101" s="21">
        <v>36999</v>
      </c>
      <c r="C101" s="20" t="s">
        <v>118</v>
      </c>
      <c r="D101" s="22" t="s">
        <v>35</v>
      </c>
      <c r="E101" s="20" t="s">
        <v>116</v>
      </c>
      <c r="F101" s="20" t="s">
        <v>117</v>
      </c>
      <c r="G101" s="22" t="s">
        <v>34</v>
      </c>
      <c r="H101" s="22">
        <v>0</v>
      </c>
      <c r="I101" s="5"/>
      <c r="J101" s="2">
        <v>37438</v>
      </c>
      <c r="K101" s="6"/>
      <c r="L101" s="3">
        <v>5000</v>
      </c>
      <c r="M101" s="3">
        <v>4936.1386000000002</v>
      </c>
      <c r="N101" s="67">
        <f t="shared" si="8"/>
        <v>0.98722772000000003</v>
      </c>
      <c r="O101" s="67">
        <f ca="1">VLOOKUP(J101,DiscountRate!$A$2:$E$26,5,0)</f>
        <v>0.9646117680416415</v>
      </c>
      <c r="P101" s="1">
        <v>22.57</v>
      </c>
      <c r="Q101" s="37">
        <f t="shared" si="10"/>
        <v>17.799999984198173</v>
      </c>
      <c r="R101" s="4">
        <v>-23545.3812</v>
      </c>
      <c r="S101" s="33">
        <f t="shared" si="11"/>
        <v>-23850.000079009136</v>
      </c>
      <c r="T101" s="42">
        <f t="shared" ca="1" si="9"/>
        <v>-23005.990744006293</v>
      </c>
    </row>
    <row r="102" spans="1:20" s="1" customFormat="1" x14ac:dyDescent="0.2">
      <c r="A102" s="20" t="s">
        <v>40</v>
      </c>
      <c r="B102" s="21">
        <v>36999</v>
      </c>
      <c r="C102" s="20" t="s">
        <v>118</v>
      </c>
      <c r="D102" s="22" t="s">
        <v>35</v>
      </c>
      <c r="E102" s="20" t="s">
        <v>116</v>
      </c>
      <c r="F102" s="20" t="s">
        <v>117</v>
      </c>
      <c r="G102" s="22" t="s">
        <v>34</v>
      </c>
      <c r="H102" s="22">
        <v>0</v>
      </c>
      <c r="I102" s="5"/>
      <c r="J102" s="2">
        <v>37469</v>
      </c>
      <c r="K102" s="6"/>
      <c r="L102" s="3">
        <v>5000</v>
      </c>
      <c r="M102" s="3">
        <v>4926.8741</v>
      </c>
      <c r="N102" s="67">
        <f t="shared" si="8"/>
        <v>0.98537481999999998</v>
      </c>
      <c r="O102" s="67">
        <f ca="1">VLOOKUP(J102,DiscountRate!$A$2:$E$26,5,0)</f>
        <v>0.95961300323248355</v>
      </c>
      <c r="P102" s="1">
        <v>22.57</v>
      </c>
      <c r="Q102" s="37">
        <f t="shared" si="10"/>
        <v>17.999999966916143</v>
      </c>
      <c r="R102" s="4">
        <v>-22515.8148</v>
      </c>
      <c r="S102" s="33">
        <f t="shared" si="11"/>
        <v>-22850.000165419289</v>
      </c>
      <c r="T102" s="42">
        <f t="shared" ca="1" si="9"/>
        <v>-21927.15728260075</v>
      </c>
    </row>
    <row r="103" spans="1:20" s="1" customFormat="1" x14ac:dyDescent="0.2">
      <c r="A103" s="20" t="s">
        <v>40</v>
      </c>
      <c r="B103" s="21">
        <v>36999</v>
      </c>
      <c r="C103" s="20" t="s">
        <v>118</v>
      </c>
      <c r="D103" s="22" t="s">
        <v>35</v>
      </c>
      <c r="E103" s="20" t="s">
        <v>116</v>
      </c>
      <c r="F103" s="20" t="s">
        <v>117</v>
      </c>
      <c r="G103" s="22" t="s">
        <v>34</v>
      </c>
      <c r="H103" s="22">
        <v>0</v>
      </c>
      <c r="I103" s="5"/>
      <c r="J103" s="2">
        <v>37500</v>
      </c>
      <c r="K103" s="6"/>
      <c r="L103" s="3">
        <v>5000</v>
      </c>
      <c r="M103" s="3">
        <v>4917.4250000000002</v>
      </c>
      <c r="N103" s="67">
        <f t="shared" si="8"/>
        <v>0.98348500000000005</v>
      </c>
      <c r="O103" s="67">
        <f ca="1">VLOOKUP(J103,DiscountRate!$A$2:$E$26,5,0)</f>
        <v>0.95460168789397482</v>
      </c>
      <c r="P103" s="1">
        <v>22.57</v>
      </c>
      <c r="Q103" s="37">
        <f t="shared" si="10"/>
        <v>18.270999994916039</v>
      </c>
      <c r="R103" s="4">
        <v>-21140.0101</v>
      </c>
      <c r="S103" s="33">
        <f t="shared" si="11"/>
        <v>-21495.000025419806</v>
      </c>
      <c r="T103" s="42">
        <f t="shared" ca="1" si="9"/>
        <v>-20519.163305546779</v>
      </c>
    </row>
    <row r="104" spans="1:20" s="1" customFormat="1" x14ac:dyDescent="0.2">
      <c r="A104" s="20" t="s">
        <v>40</v>
      </c>
      <c r="B104" s="21">
        <v>36999</v>
      </c>
      <c r="C104" s="20" t="s">
        <v>118</v>
      </c>
      <c r="D104" s="22" t="s">
        <v>35</v>
      </c>
      <c r="E104" s="20" t="s">
        <v>116</v>
      </c>
      <c r="F104" s="20" t="s">
        <v>117</v>
      </c>
      <c r="G104" s="22" t="s">
        <v>34</v>
      </c>
      <c r="H104" s="22">
        <v>0</v>
      </c>
      <c r="I104" s="5"/>
      <c r="J104" s="2">
        <v>37530</v>
      </c>
      <c r="K104" s="6"/>
      <c r="L104" s="3">
        <v>5000</v>
      </c>
      <c r="M104" s="3">
        <v>4907.7677000000003</v>
      </c>
      <c r="N104" s="67">
        <f t="shared" si="8"/>
        <v>0.98155354000000006</v>
      </c>
      <c r="O104" s="67">
        <f ca="1">VLOOKUP(J104,DiscountRate!$A$2:$E$26,5,0)</f>
        <v>0.94967869608928046</v>
      </c>
      <c r="P104" s="1">
        <v>22.57</v>
      </c>
      <c r="Q104" s="37">
        <f t="shared" si="10"/>
        <v>18.243999973552132</v>
      </c>
      <c r="R104" s="4">
        <v>-21231.003199999999</v>
      </c>
      <c r="S104" s="33">
        <f t="shared" si="11"/>
        <v>-21630.000132239344</v>
      </c>
      <c r="T104" s="42">
        <f t="shared" ca="1" si="9"/>
        <v>-20541.550321996023</v>
      </c>
    </row>
    <row r="105" spans="1:20" s="1" customFormat="1" x14ac:dyDescent="0.2">
      <c r="A105" s="20" t="s">
        <v>40</v>
      </c>
      <c r="B105" s="21">
        <v>36999</v>
      </c>
      <c r="C105" s="20" t="s">
        <v>118</v>
      </c>
      <c r="D105" s="22" t="s">
        <v>35</v>
      </c>
      <c r="E105" s="20" t="s">
        <v>116</v>
      </c>
      <c r="F105" s="20" t="s">
        <v>117</v>
      </c>
      <c r="G105" s="22" t="s">
        <v>34</v>
      </c>
      <c r="H105" s="22">
        <v>0</v>
      </c>
      <c r="I105" s="5"/>
      <c r="J105" s="2">
        <v>37561</v>
      </c>
      <c r="K105" s="6"/>
      <c r="L105" s="3">
        <v>5000</v>
      </c>
      <c r="M105" s="3">
        <v>4897.0212000000001</v>
      </c>
      <c r="N105" s="67">
        <f t="shared" si="8"/>
        <v>0.97940424000000004</v>
      </c>
      <c r="O105" s="67">
        <f ca="1">VLOOKUP(J105,DiscountRate!$A$2:$E$26,5,0)</f>
        <v>0.94447271174699154</v>
      </c>
      <c r="P105" s="1">
        <v>22.57</v>
      </c>
      <c r="Q105" s="37">
        <f t="shared" si="10"/>
        <v>18.233000009066735</v>
      </c>
      <c r="R105" s="4">
        <v>-21238.3809</v>
      </c>
      <c r="S105" s="33">
        <f t="shared" si="11"/>
        <v>-21684.999954666324</v>
      </c>
      <c r="T105" s="42">
        <f t="shared" ca="1" si="9"/>
        <v>-20480.890711417094</v>
      </c>
    </row>
    <row r="106" spans="1:20" s="1" customFormat="1" x14ac:dyDescent="0.2">
      <c r="A106" s="20" t="s">
        <v>40</v>
      </c>
      <c r="B106" s="21">
        <v>36999</v>
      </c>
      <c r="C106" s="20" t="s">
        <v>118</v>
      </c>
      <c r="D106" s="22" t="s">
        <v>35</v>
      </c>
      <c r="E106" s="20" t="s">
        <v>116</v>
      </c>
      <c r="F106" s="20" t="s">
        <v>117</v>
      </c>
      <c r="G106" s="22" t="s">
        <v>34</v>
      </c>
      <c r="H106" s="22">
        <v>0</v>
      </c>
      <c r="I106" s="5"/>
      <c r="J106" s="2">
        <v>37591</v>
      </c>
      <c r="K106" s="6"/>
      <c r="L106" s="3">
        <v>5000</v>
      </c>
      <c r="M106" s="3">
        <v>4886.3035</v>
      </c>
      <c r="N106" s="67">
        <f t="shared" si="8"/>
        <v>0.97726069999999998</v>
      </c>
      <c r="O106" s="67">
        <f ca="1">VLOOKUP(J106,DiscountRate!$A$2:$E$26,5,0)</f>
        <v>0.93939769570984022</v>
      </c>
      <c r="P106" s="1">
        <v>22.57</v>
      </c>
      <c r="Q106" s="37">
        <f t="shared" si="10"/>
        <v>18.239000011972241</v>
      </c>
      <c r="R106" s="4">
        <v>-21162.580399999999</v>
      </c>
      <c r="S106" s="33">
        <f t="shared" si="11"/>
        <v>-21654.999940138798</v>
      </c>
      <c r="T106" s="42">
        <f t="shared" ca="1" si="9"/>
        <v>-20342.657044363114</v>
      </c>
    </row>
    <row r="107" spans="1:20" s="1" customFormat="1" x14ac:dyDescent="0.2">
      <c r="A107" s="32" t="s">
        <v>151</v>
      </c>
      <c r="B107" s="21"/>
      <c r="C107" s="20"/>
      <c r="D107" s="22"/>
      <c r="E107" s="20"/>
      <c r="F107" s="20"/>
      <c r="G107" s="22"/>
      <c r="H107" s="22"/>
      <c r="I107" s="5"/>
      <c r="J107" s="2"/>
      <c r="K107" s="6"/>
      <c r="L107" s="38">
        <f>SUM(L95:L106)</f>
        <v>60000</v>
      </c>
      <c r="M107" s="38">
        <f>SUM(M95:M106)</f>
        <v>59259.478400000015</v>
      </c>
      <c r="N107" s="67"/>
      <c r="O107" s="67" t="e">
        <f>VLOOKUP(J107,DiscountRate!$A$2:$E$26,5,0)</f>
        <v>#N/A</v>
      </c>
      <c r="P107" s="34"/>
      <c r="Q107" s="39"/>
      <c r="R107" s="41">
        <f>SUM(R95:R106)</f>
        <v>-272157.55589999998</v>
      </c>
      <c r="S107" s="41">
        <f>SUM(S95:S106)</f>
        <v>-275515.00047773839</v>
      </c>
      <c r="T107" s="41">
        <f ca="1">SUM(T95:T106)</f>
        <v>-266449.48713262647</v>
      </c>
    </row>
    <row r="108" spans="1:20" s="1" customFormat="1" x14ac:dyDescent="0.2">
      <c r="A108" s="20" t="s">
        <v>37</v>
      </c>
      <c r="B108" s="21">
        <v>37041</v>
      </c>
      <c r="C108" s="20" t="s">
        <v>119</v>
      </c>
      <c r="D108" s="22" t="s">
        <v>35</v>
      </c>
      <c r="E108" s="20" t="s">
        <v>116</v>
      </c>
      <c r="F108" s="20" t="s">
        <v>117</v>
      </c>
      <c r="G108" s="22" t="s">
        <v>34</v>
      </c>
      <c r="H108" s="22">
        <v>0</v>
      </c>
      <c r="I108" s="5"/>
      <c r="J108" s="2">
        <v>37257</v>
      </c>
      <c r="K108" s="6"/>
      <c r="L108" s="3">
        <v>20000</v>
      </c>
      <c r="M108" s="3">
        <v>19939.1178</v>
      </c>
      <c r="N108" s="67">
        <f t="shared" si="8"/>
        <v>0.99695588999999996</v>
      </c>
      <c r="O108" s="67">
        <f ca="1">VLOOKUP(J108,DiscountRate!$A$2:$E$26,5,0)</f>
        <v>0.99326455832739824</v>
      </c>
      <c r="P108" s="1">
        <v>21.6</v>
      </c>
      <c r="Q108" s="37">
        <f t="shared" ref="Q108:Q132" si="12">(R108/M108)+P108</f>
        <v>18.150000005516794</v>
      </c>
      <c r="R108" s="4">
        <v>-68789.956300000005</v>
      </c>
      <c r="S108" s="33">
        <f t="shared" ref="S108:S132" si="13">(Q108-P108)*L108</f>
        <v>-68999.999889664134</v>
      </c>
      <c r="T108" s="42">
        <f t="shared" ca="1" si="9"/>
        <v>-68535.254414997777</v>
      </c>
    </row>
    <row r="109" spans="1:20" s="1" customFormat="1" x14ac:dyDescent="0.2">
      <c r="A109" s="20" t="s">
        <v>37</v>
      </c>
      <c r="B109" s="21">
        <v>37041</v>
      </c>
      <c r="C109" s="20" t="s">
        <v>119</v>
      </c>
      <c r="D109" s="22" t="s">
        <v>35</v>
      </c>
      <c r="E109" s="20" t="s">
        <v>116</v>
      </c>
      <c r="F109" s="20" t="s">
        <v>117</v>
      </c>
      <c r="G109" s="22" t="s">
        <v>34</v>
      </c>
      <c r="H109" s="22">
        <v>0</v>
      </c>
      <c r="I109" s="5"/>
      <c r="J109" s="2">
        <v>37288</v>
      </c>
      <c r="K109" s="6"/>
      <c r="L109" s="3">
        <v>20000</v>
      </c>
      <c r="M109" s="3">
        <v>19905.4519</v>
      </c>
      <c r="N109" s="67">
        <f t="shared" si="8"/>
        <v>0.99527259499999998</v>
      </c>
      <c r="O109" s="67">
        <f ca="1">VLOOKUP(J109,DiscountRate!$A$2:$E$26,5,0)</f>
        <v>0.98827960027930162</v>
      </c>
      <c r="P109" s="1">
        <v>21.6</v>
      </c>
      <c r="Q109" s="37">
        <f t="shared" si="12"/>
        <v>18.099999997488126</v>
      </c>
      <c r="R109" s="4">
        <v>-69669.081699999995</v>
      </c>
      <c r="S109" s="33">
        <f t="shared" si="13"/>
        <v>-70000.000050237504</v>
      </c>
      <c r="T109" s="42">
        <f t="shared" ca="1" si="9"/>
        <v>-69179.572069199814</v>
      </c>
    </row>
    <row r="110" spans="1:20" s="1" customFormat="1" x14ac:dyDescent="0.2">
      <c r="A110" s="20" t="s">
        <v>37</v>
      </c>
      <c r="B110" s="21">
        <v>37041</v>
      </c>
      <c r="C110" s="20" t="s">
        <v>119</v>
      </c>
      <c r="D110" s="22" t="s">
        <v>35</v>
      </c>
      <c r="E110" s="20" t="s">
        <v>116</v>
      </c>
      <c r="F110" s="20" t="s">
        <v>117</v>
      </c>
      <c r="G110" s="22" t="s">
        <v>34</v>
      </c>
      <c r="H110" s="22">
        <v>0</v>
      </c>
      <c r="I110" s="5"/>
      <c r="J110" s="2">
        <v>37316</v>
      </c>
      <c r="K110" s="6"/>
      <c r="L110" s="3">
        <v>20000</v>
      </c>
      <c r="M110" s="3">
        <v>19875.865600000001</v>
      </c>
      <c r="N110" s="67">
        <f t="shared" si="8"/>
        <v>0.99379328</v>
      </c>
      <c r="O110" s="67">
        <f ca="1">VLOOKUP(J110,DiscountRate!$A$2:$E$26,5,0)</f>
        <v>0.98383817504248749</v>
      </c>
      <c r="P110" s="1">
        <v>21.6</v>
      </c>
      <c r="Q110" s="37">
        <f t="shared" si="12"/>
        <v>17.899999995975019</v>
      </c>
      <c r="R110" s="4">
        <v>-73540.702799999999</v>
      </c>
      <c r="S110" s="33">
        <f t="shared" si="13"/>
        <v>-74000.000080499653</v>
      </c>
      <c r="T110" s="42">
        <f t="shared" ca="1" si="9"/>
        <v>-72804.025032342703</v>
      </c>
    </row>
    <row r="111" spans="1:20" s="1" customFormat="1" x14ac:dyDescent="0.2">
      <c r="A111" s="20" t="s">
        <v>37</v>
      </c>
      <c r="B111" s="21">
        <v>37041</v>
      </c>
      <c r="C111" s="20" t="s">
        <v>119</v>
      </c>
      <c r="D111" s="22" t="s">
        <v>35</v>
      </c>
      <c r="E111" s="20" t="s">
        <v>116</v>
      </c>
      <c r="F111" s="20" t="s">
        <v>117</v>
      </c>
      <c r="G111" s="22" t="s">
        <v>34</v>
      </c>
      <c r="H111" s="22">
        <v>0</v>
      </c>
      <c r="I111" s="5"/>
      <c r="J111" s="2">
        <v>37347</v>
      </c>
      <c r="K111" s="6"/>
      <c r="L111" s="3">
        <v>20000</v>
      </c>
      <c r="M111" s="3">
        <v>19842.928199999998</v>
      </c>
      <c r="N111" s="67">
        <f t="shared" si="8"/>
        <v>0.99214640999999992</v>
      </c>
      <c r="O111" s="67">
        <f ca="1">VLOOKUP(J111,DiscountRate!$A$2:$E$26,5,0)</f>
        <v>0.97893818890568229</v>
      </c>
      <c r="P111" s="1">
        <v>21.6</v>
      </c>
      <c r="Q111" s="37">
        <f t="shared" si="12"/>
        <v>17.699999988912928</v>
      </c>
      <c r="R111" s="4">
        <v>-77387.420199999993</v>
      </c>
      <c r="S111" s="33">
        <f t="shared" si="13"/>
        <v>-78000.000221741459</v>
      </c>
      <c r="T111" s="42">
        <f t="shared" ca="1" si="9"/>
        <v>-76357.178951714406</v>
      </c>
    </row>
    <row r="112" spans="1:20" s="1" customFormat="1" x14ac:dyDescent="0.2">
      <c r="A112" s="20" t="s">
        <v>37</v>
      </c>
      <c r="B112" s="21">
        <v>37041</v>
      </c>
      <c r="C112" s="20" t="s">
        <v>119</v>
      </c>
      <c r="D112" s="22" t="s">
        <v>35</v>
      </c>
      <c r="E112" s="20" t="s">
        <v>116</v>
      </c>
      <c r="F112" s="20" t="s">
        <v>117</v>
      </c>
      <c r="G112" s="22" t="s">
        <v>34</v>
      </c>
      <c r="H112" s="22">
        <v>0</v>
      </c>
      <c r="I112" s="5"/>
      <c r="J112" s="2">
        <v>37377</v>
      </c>
      <c r="K112" s="6"/>
      <c r="L112" s="3">
        <v>20000</v>
      </c>
      <c r="M112" s="3">
        <v>19810.721000000001</v>
      </c>
      <c r="N112" s="67">
        <f t="shared" si="8"/>
        <v>0.99053605000000011</v>
      </c>
      <c r="O112" s="67">
        <f ca="1">VLOOKUP(J112,DiscountRate!$A$2:$E$26,5,0)</f>
        <v>0.97420402670642303</v>
      </c>
      <c r="P112" s="1">
        <v>21.6</v>
      </c>
      <c r="Q112" s="37">
        <f t="shared" si="12"/>
        <v>17.550000002523888</v>
      </c>
      <c r="R112" s="4">
        <v>-80233.42</v>
      </c>
      <c r="S112" s="33">
        <f t="shared" si="13"/>
        <v>-80999.999949522273</v>
      </c>
      <c r="T112" s="42">
        <f t="shared" ca="1" si="9"/>
        <v>-78910.526114044667</v>
      </c>
    </row>
    <row r="113" spans="1:20" s="1" customFormat="1" x14ac:dyDescent="0.2">
      <c r="A113" s="20" t="s">
        <v>37</v>
      </c>
      <c r="B113" s="21">
        <v>37041</v>
      </c>
      <c r="C113" s="20" t="s">
        <v>119</v>
      </c>
      <c r="D113" s="22" t="s">
        <v>35</v>
      </c>
      <c r="E113" s="20" t="s">
        <v>116</v>
      </c>
      <c r="F113" s="20" t="s">
        <v>117</v>
      </c>
      <c r="G113" s="22" t="s">
        <v>34</v>
      </c>
      <c r="H113" s="22">
        <v>0</v>
      </c>
      <c r="I113" s="5"/>
      <c r="J113" s="2">
        <v>37408</v>
      </c>
      <c r="K113" s="6"/>
      <c r="L113" s="3">
        <v>20000</v>
      </c>
      <c r="M113" s="3">
        <v>19777.708900000001</v>
      </c>
      <c r="N113" s="67">
        <f t="shared" si="8"/>
        <v>0.98888544500000009</v>
      </c>
      <c r="O113" s="67">
        <f ca="1">VLOOKUP(J113,DiscountRate!$A$2:$E$26,5,0)</f>
        <v>0.96934638980852328</v>
      </c>
      <c r="P113" s="1">
        <v>21.6</v>
      </c>
      <c r="Q113" s="37">
        <f t="shared" si="12"/>
        <v>17.549999992162896</v>
      </c>
      <c r="R113" s="4">
        <v>-80099.7212</v>
      </c>
      <c r="S113" s="33">
        <f t="shared" si="13"/>
        <v>-81000.000156742113</v>
      </c>
      <c r="T113" s="42">
        <f t="shared" ca="1" si="9"/>
        <v>-78517.057726427782</v>
      </c>
    </row>
    <row r="114" spans="1:20" s="1" customFormat="1" x14ac:dyDescent="0.2">
      <c r="A114" s="20" t="s">
        <v>37</v>
      </c>
      <c r="B114" s="21">
        <v>37041</v>
      </c>
      <c r="C114" s="20" t="s">
        <v>119</v>
      </c>
      <c r="D114" s="22" t="s">
        <v>35</v>
      </c>
      <c r="E114" s="20" t="s">
        <v>116</v>
      </c>
      <c r="F114" s="20" t="s">
        <v>117</v>
      </c>
      <c r="G114" s="22" t="s">
        <v>34</v>
      </c>
      <c r="H114" s="22">
        <v>0</v>
      </c>
      <c r="I114" s="5"/>
      <c r="J114" s="2">
        <v>37438</v>
      </c>
      <c r="K114" s="6"/>
      <c r="L114" s="3">
        <v>20000</v>
      </c>
      <c r="M114" s="3">
        <v>19744.554499999998</v>
      </c>
      <c r="N114" s="67">
        <f t="shared" si="8"/>
        <v>0.98722772499999989</v>
      </c>
      <c r="O114" s="67">
        <f ca="1">VLOOKUP(J114,DiscountRate!$A$2:$E$26,5,0)</f>
        <v>0.9646117680416415</v>
      </c>
      <c r="P114" s="1">
        <v>21.6</v>
      </c>
      <c r="Q114" s="37">
        <f t="shared" si="12"/>
        <v>17.800000005064689</v>
      </c>
      <c r="R114" s="4">
        <v>-75029.307000000001</v>
      </c>
      <c r="S114" s="33">
        <f t="shared" si="13"/>
        <v>-75999.999898706243</v>
      </c>
      <c r="T114" s="42">
        <f t="shared" ca="1" si="9"/>
        <v>-73310.49427345561</v>
      </c>
    </row>
    <row r="115" spans="1:20" s="1" customFormat="1" x14ac:dyDescent="0.2">
      <c r="A115" s="20" t="s">
        <v>37</v>
      </c>
      <c r="B115" s="21">
        <v>37041</v>
      </c>
      <c r="C115" s="20" t="s">
        <v>119</v>
      </c>
      <c r="D115" s="22" t="s">
        <v>35</v>
      </c>
      <c r="E115" s="20" t="s">
        <v>116</v>
      </c>
      <c r="F115" s="20" t="s">
        <v>117</v>
      </c>
      <c r="G115" s="22" t="s">
        <v>34</v>
      </c>
      <c r="H115" s="22">
        <v>0</v>
      </c>
      <c r="I115" s="5"/>
      <c r="J115" s="2">
        <v>37469</v>
      </c>
      <c r="K115" s="6"/>
      <c r="L115" s="3">
        <v>20000</v>
      </c>
      <c r="M115" s="3">
        <v>19707.496500000001</v>
      </c>
      <c r="N115" s="67">
        <f t="shared" si="8"/>
        <v>0.98537482500000007</v>
      </c>
      <c r="O115" s="67">
        <f ca="1">VLOOKUP(J115,DiscountRate!$A$2:$E$26,5,0)</f>
        <v>0.95961300323248355</v>
      </c>
      <c r="P115" s="1">
        <v>21.6</v>
      </c>
      <c r="Q115" s="37">
        <f t="shared" si="12"/>
        <v>18</v>
      </c>
      <c r="R115" s="4">
        <v>-70946.987399999998</v>
      </c>
      <c r="S115" s="33">
        <f t="shared" si="13"/>
        <v>-72000.000000000029</v>
      </c>
      <c r="T115" s="42">
        <f t="shared" ca="1" si="9"/>
        <v>-69092.136232738849</v>
      </c>
    </row>
    <row r="116" spans="1:20" s="1" customFormat="1" x14ac:dyDescent="0.2">
      <c r="A116" s="20" t="s">
        <v>37</v>
      </c>
      <c r="B116" s="21">
        <v>37041</v>
      </c>
      <c r="C116" s="20" t="s">
        <v>119</v>
      </c>
      <c r="D116" s="22" t="s">
        <v>35</v>
      </c>
      <c r="E116" s="20" t="s">
        <v>116</v>
      </c>
      <c r="F116" s="20" t="s">
        <v>117</v>
      </c>
      <c r="G116" s="22" t="s">
        <v>34</v>
      </c>
      <c r="H116" s="22">
        <v>0</v>
      </c>
      <c r="I116" s="5"/>
      <c r="J116" s="2">
        <v>37500</v>
      </c>
      <c r="K116" s="6"/>
      <c r="L116" s="3">
        <v>20000</v>
      </c>
      <c r="M116" s="3">
        <v>19669.700099999998</v>
      </c>
      <c r="N116" s="67">
        <f t="shared" si="8"/>
        <v>0.98348500499999991</v>
      </c>
      <c r="O116" s="67">
        <f ca="1">VLOOKUP(J116,DiscountRate!$A$2:$E$26,5,0)</f>
        <v>0.95460168789397482</v>
      </c>
      <c r="P116" s="1">
        <v>21.6</v>
      </c>
      <c r="Q116" s="37">
        <f t="shared" si="12"/>
        <v>18.271000006756587</v>
      </c>
      <c r="R116" s="4">
        <v>-65480.431499999999</v>
      </c>
      <c r="S116" s="33">
        <f t="shared" si="13"/>
        <v>-66579.999864868281</v>
      </c>
      <c r="T116" s="42">
        <f t="shared" ca="1" si="9"/>
        <v>-63557.380250983879</v>
      </c>
    </row>
    <row r="117" spans="1:20" s="1" customFormat="1" x14ac:dyDescent="0.2">
      <c r="A117" s="20" t="s">
        <v>37</v>
      </c>
      <c r="B117" s="21">
        <v>37041</v>
      </c>
      <c r="C117" s="20" t="s">
        <v>119</v>
      </c>
      <c r="D117" s="22" t="s">
        <v>35</v>
      </c>
      <c r="E117" s="20" t="s">
        <v>116</v>
      </c>
      <c r="F117" s="20" t="s">
        <v>117</v>
      </c>
      <c r="G117" s="22" t="s">
        <v>34</v>
      </c>
      <c r="H117" s="22">
        <v>0</v>
      </c>
      <c r="I117" s="5"/>
      <c r="J117" s="2">
        <v>37530</v>
      </c>
      <c r="K117" s="6"/>
      <c r="L117" s="3">
        <v>20000</v>
      </c>
      <c r="M117" s="3">
        <v>19631.070899999999</v>
      </c>
      <c r="N117" s="67">
        <f t="shared" si="8"/>
        <v>0.98155354499999992</v>
      </c>
      <c r="O117" s="67">
        <f ca="1">VLOOKUP(J117,DiscountRate!$A$2:$E$26,5,0)</f>
        <v>0.94967869608928046</v>
      </c>
      <c r="P117" s="1">
        <v>21.6</v>
      </c>
      <c r="Q117" s="37">
        <f t="shared" si="12"/>
        <v>18.243999996964</v>
      </c>
      <c r="R117" s="4">
        <v>-65881.873999999996</v>
      </c>
      <c r="S117" s="33">
        <f t="shared" si="13"/>
        <v>-67120.000060720035</v>
      </c>
      <c r="T117" s="42">
        <f t="shared" ca="1" si="9"/>
        <v>-63742.434139177029</v>
      </c>
    </row>
    <row r="118" spans="1:20" s="1" customFormat="1" x14ac:dyDescent="0.2">
      <c r="A118" s="20" t="s">
        <v>37</v>
      </c>
      <c r="B118" s="21">
        <v>37041</v>
      </c>
      <c r="C118" s="20" t="s">
        <v>119</v>
      </c>
      <c r="D118" s="22" t="s">
        <v>35</v>
      </c>
      <c r="E118" s="20" t="s">
        <v>116</v>
      </c>
      <c r="F118" s="20" t="s">
        <v>117</v>
      </c>
      <c r="G118" s="22" t="s">
        <v>34</v>
      </c>
      <c r="H118" s="22">
        <v>0</v>
      </c>
      <c r="I118" s="5"/>
      <c r="J118" s="2">
        <v>37561</v>
      </c>
      <c r="K118" s="6"/>
      <c r="L118" s="3">
        <v>20000</v>
      </c>
      <c r="M118" s="3">
        <v>19588.084699999999</v>
      </c>
      <c r="N118" s="67">
        <f t="shared" si="8"/>
        <v>0.97940423499999996</v>
      </c>
      <c r="O118" s="67">
        <f ca="1">VLOOKUP(J118,DiscountRate!$A$2:$E$26,5,0)</f>
        <v>0.94447271174699154</v>
      </c>
      <c r="P118" s="1">
        <v>21.6</v>
      </c>
      <c r="Q118" s="37">
        <f t="shared" si="12"/>
        <v>18.232999999229126</v>
      </c>
      <c r="R118" s="4">
        <v>-65953.081200000001</v>
      </c>
      <c r="S118" s="33">
        <f t="shared" si="13"/>
        <v>-67340.000015417521</v>
      </c>
      <c r="T118" s="42">
        <f t="shared" ca="1" si="9"/>
        <v>-63600.792423603838</v>
      </c>
    </row>
    <row r="119" spans="1:20" s="1" customFormat="1" x14ac:dyDescent="0.2">
      <c r="A119" s="20" t="s">
        <v>37</v>
      </c>
      <c r="B119" s="21">
        <v>37041</v>
      </c>
      <c r="C119" s="20" t="s">
        <v>119</v>
      </c>
      <c r="D119" s="22" t="s">
        <v>35</v>
      </c>
      <c r="E119" s="20" t="s">
        <v>116</v>
      </c>
      <c r="F119" s="20" t="s">
        <v>117</v>
      </c>
      <c r="G119" s="22" t="s">
        <v>34</v>
      </c>
      <c r="H119" s="22">
        <v>0</v>
      </c>
      <c r="I119" s="5"/>
      <c r="J119" s="2">
        <v>37591</v>
      </c>
      <c r="K119" s="6"/>
      <c r="L119" s="3">
        <v>20000</v>
      </c>
      <c r="M119" s="3">
        <v>19545.213899999999</v>
      </c>
      <c r="N119" s="67">
        <f t="shared" si="8"/>
        <v>0.9772606949999999</v>
      </c>
      <c r="O119" s="67">
        <f ca="1">VLOOKUP(J119,DiscountRate!$A$2:$E$26,5,0)</f>
        <v>0.93939769570984022</v>
      </c>
      <c r="P119" s="1">
        <v>21.6</v>
      </c>
      <c r="Q119" s="37">
        <f t="shared" si="12"/>
        <v>18.238999990683141</v>
      </c>
      <c r="R119" s="4">
        <v>-65691.464099999997</v>
      </c>
      <c r="S119" s="33">
        <f t="shared" si="13"/>
        <v>-67220.000186337216</v>
      </c>
      <c r="T119" s="42">
        <f t="shared" ca="1" si="9"/>
        <v>-63146.313280660215</v>
      </c>
    </row>
    <row r="120" spans="1:20" s="1" customFormat="1" x14ac:dyDescent="0.2">
      <c r="A120" s="32" t="s">
        <v>151</v>
      </c>
      <c r="B120" s="21"/>
      <c r="C120" s="20"/>
      <c r="D120" s="22"/>
      <c r="E120" s="20"/>
      <c r="F120" s="20"/>
      <c r="G120" s="22"/>
      <c r="H120" s="22"/>
      <c r="I120" s="5"/>
      <c r="J120" s="2"/>
      <c r="K120" s="6"/>
      <c r="L120" s="38">
        <f>SUM(L108:L119)</f>
        <v>240000</v>
      </c>
      <c r="M120" s="38">
        <f>SUM(M108:M119)</f>
        <v>237037.91399999999</v>
      </c>
      <c r="N120" s="67"/>
      <c r="O120" s="67" t="e">
        <f>VLOOKUP(J120,DiscountRate!$A$2:$E$26,5,0)</f>
        <v>#N/A</v>
      </c>
      <c r="P120" s="34"/>
      <c r="Q120" s="39"/>
      <c r="R120" s="41">
        <f>SUM(R108:R119)</f>
        <v>-858703.44739999983</v>
      </c>
      <c r="S120" s="41">
        <f>SUM(S108:S119)</f>
        <v>-869260.0003744564</v>
      </c>
      <c r="T120" s="41">
        <f ca="1">SUM(T108:T119)</f>
        <v>-840753.16490934649</v>
      </c>
    </row>
    <row r="121" spans="1:20" s="1" customFormat="1" x14ac:dyDescent="0.2">
      <c r="A121" s="20" t="s">
        <v>40</v>
      </c>
      <c r="B121" s="21">
        <v>37041</v>
      </c>
      <c r="C121" s="20" t="s">
        <v>120</v>
      </c>
      <c r="D121" s="22" t="s">
        <v>35</v>
      </c>
      <c r="E121" s="20" t="s">
        <v>116</v>
      </c>
      <c r="F121" s="20" t="s">
        <v>117</v>
      </c>
      <c r="G121" s="22" t="s">
        <v>34</v>
      </c>
      <c r="H121" s="22">
        <v>0</v>
      </c>
      <c r="I121" s="5"/>
      <c r="J121" s="2">
        <v>37257</v>
      </c>
      <c r="K121" s="6"/>
      <c r="L121" s="3">
        <v>5000</v>
      </c>
      <c r="M121" s="3">
        <v>4984.7794000000004</v>
      </c>
      <c r="N121" s="67">
        <f t="shared" si="8"/>
        <v>0.99695588000000002</v>
      </c>
      <c r="O121" s="67">
        <f ca="1">VLOOKUP(J121,DiscountRate!$A$2:$E$26,5,0)</f>
        <v>0.99326455832739824</v>
      </c>
      <c r="P121" s="1">
        <v>21.6</v>
      </c>
      <c r="Q121" s="37">
        <f t="shared" si="12"/>
        <v>18.149999965896185</v>
      </c>
      <c r="R121" s="4">
        <v>-17197.489099999999</v>
      </c>
      <c r="S121" s="33">
        <f t="shared" si="13"/>
        <v>-17250.000170519081</v>
      </c>
      <c r="T121" s="42">
        <f t="shared" ca="1" si="9"/>
        <v>-17133.813800518179</v>
      </c>
    </row>
    <row r="122" spans="1:20" s="1" customFormat="1" x14ac:dyDescent="0.2">
      <c r="A122" s="20" t="s">
        <v>40</v>
      </c>
      <c r="B122" s="21">
        <v>37041</v>
      </c>
      <c r="C122" s="20" t="s">
        <v>120</v>
      </c>
      <c r="D122" s="22" t="s">
        <v>35</v>
      </c>
      <c r="E122" s="20" t="s">
        <v>116</v>
      </c>
      <c r="F122" s="20" t="s">
        <v>117</v>
      </c>
      <c r="G122" s="22" t="s">
        <v>34</v>
      </c>
      <c r="H122" s="22">
        <v>0</v>
      </c>
      <c r="I122" s="5"/>
      <c r="J122" s="2">
        <v>37288</v>
      </c>
      <c r="K122" s="6"/>
      <c r="L122" s="3">
        <v>5000</v>
      </c>
      <c r="M122" s="3">
        <v>4976.3630000000003</v>
      </c>
      <c r="N122" s="67">
        <f t="shared" si="8"/>
        <v>0.99527260000000006</v>
      </c>
      <c r="O122" s="67">
        <f ca="1">VLOOKUP(J122,DiscountRate!$A$2:$E$26,5,0)</f>
        <v>0.98827960027930162</v>
      </c>
      <c r="P122" s="1">
        <v>21.6</v>
      </c>
      <c r="Q122" s="37">
        <f t="shared" si="12"/>
        <v>18.100000020094999</v>
      </c>
      <c r="R122" s="4">
        <v>-17417.270400000001</v>
      </c>
      <c r="S122" s="33">
        <f t="shared" si="13"/>
        <v>-17499.999899525013</v>
      </c>
      <c r="T122" s="42">
        <f t="shared" ca="1" si="9"/>
        <v>-17294.892905590397</v>
      </c>
    </row>
    <row r="123" spans="1:20" s="1" customFormat="1" x14ac:dyDescent="0.2">
      <c r="A123" s="20" t="s">
        <v>40</v>
      </c>
      <c r="B123" s="21">
        <v>37041</v>
      </c>
      <c r="C123" s="20" t="s">
        <v>120</v>
      </c>
      <c r="D123" s="22" t="s">
        <v>35</v>
      </c>
      <c r="E123" s="20" t="s">
        <v>116</v>
      </c>
      <c r="F123" s="20" t="s">
        <v>117</v>
      </c>
      <c r="G123" s="22" t="s">
        <v>34</v>
      </c>
      <c r="H123" s="22">
        <v>0</v>
      </c>
      <c r="I123" s="5"/>
      <c r="J123" s="2">
        <v>37316</v>
      </c>
      <c r="K123" s="6"/>
      <c r="L123" s="3">
        <v>5000</v>
      </c>
      <c r="M123" s="3">
        <v>4968.9664000000002</v>
      </c>
      <c r="N123" s="67">
        <f t="shared" si="8"/>
        <v>0.99379328</v>
      </c>
      <c r="O123" s="67">
        <f ca="1">VLOOKUP(J123,DiscountRate!$A$2:$E$26,5,0)</f>
        <v>0.98383817504248749</v>
      </c>
      <c r="P123" s="1">
        <v>21.6</v>
      </c>
      <c r="Q123" s="37">
        <f t="shared" si="12"/>
        <v>17.899999995975019</v>
      </c>
      <c r="R123" s="4">
        <v>-18385.1757</v>
      </c>
      <c r="S123" s="33">
        <f t="shared" si="13"/>
        <v>-18500.000020124913</v>
      </c>
      <c r="T123" s="42">
        <f t="shared" ca="1" si="9"/>
        <v>-18201.006258085676</v>
      </c>
    </row>
    <row r="124" spans="1:20" s="1" customFormat="1" x14ac:dyDescent="0.2">
      <c r="A124" s="20" t="s">
        <v>40</v>
      </c>
      <c r="B124" s="21">
        <v>37041</v>
      </c>
      <c r="C124" s="20" t="s">
        <v>120</v>
      </c>
      <c r="D124" s="22" t="s">
        <v>35</v>
      </c>
      <c r="E124" s="20" t="s">
        <v>116</v>
      </c>
      <c r="F124" s="20" t="s">
        <v>117</v>
      </c>
      <c r="G124" s="22" t="s">
        <v>34</v>
      </c>
      <c r="H124" s="22">
        <v>0</v>
      </c>
      <c r="I124" s="5"/>
      <c r="J124" s="2">
        <v>37347</v>
      </c>
      <c r="K124" s="6"/>
      <c r="L124" s="3">
        <v>5000</v>
      </c>
      <c r="M124" s="3">
        <v>4960.7321000000002</v>
      </c>
      <c r="N124" s="67">
        <f t="shared" si="8"/>
        <v>0.99214642000000008</v>
      </c>
      <c r="O124" s="67">
        <f ca="1">VLOOKUP(J124,DiscountRate!$A$2:$E$26,5,0)</f>
        <v>0.97893818890568229</v>
      </c>
      <c r="P124" s="1">
        <v>21.6</v>
      </c>
      <c r="Q124" s="37">
        <f t="shared" si="12"/>
        <v>17.7000000383008</v>
      </c>
      <c r="R124" s="4">
        <v>-19346.855</v>
      </c>
      <c r="S124" s="33">
        <f t="shared" si="13"/>
        <v>-19499.999808496006</v>
      </c>
      <c r="T124" s="42">
        <f t="shared" ca="1" si="9"/>
        <v>-19089.294496190232</v>
      </c>
    </row>
    <row r="125" spans="1:20" s="1" customFormat="1" x14ac:dyDescent="0.2">
      <c r="A125" s="20" t="s">
        <v>40</v>
      </c>
      <c r="B125" s="21">
        <v>37041</v>
      </c>
      <c r="C125" s="20" t="s">
        <v>120</v>
      </c>
      <c r="D125" s="22" t="s">
        <v>35</v>
      </c>
      <c r="E125" s="20" t="s">
        <v>116</v>
      </c>
      <c r="F125" s="20" t="s">
        <v>117</v>
      </c>
      <c r="G125" s="22" t="s">
        <v>34</v>
      </c>
      <c r="H125" s="22">
        <v>0</v>
      </c>
      <c r="I125" s="5"/>
      <c r="J125" s="2">
        <v>37377</v>
      </c>
      <c r="K125" s="6"/>
      <c r="L125" s="3">
        <v>5000</v>
      </c>
      <c r="M125" s="3">
        <v>4952.6801999999998</v>
      </c>
      <c r="N125" s="67">
        <f t="shared" si="8"/>
        <v>0.99053603999999995</v>
      </c>
      <c r="O125" s="67">
        <f ca="1">VLOOKUP(J125,DiscountRate!$A$2:$E$26,5,0)</f>
        <v>0.97420402670642303</v>
      </c>
      <c r="P125" s="1">
        <v>21.6</v>
      </c>
      <c r="Q125" s="37">
        <f t="shared" si="12"/>
        <v>17.549999961636935</v>
      </c>
      <c r="R125" s="4">
        <v>-20058.355</v>
      </c>
      <c r="S125" s="33">
        <f t="shared" si="13"/>
        <v>-20250.000191815332</v>
      </c>
      <c r="T125" s="42">
        <f t="shared" ca="1" si="9"/>
        <v>-19727.631727672335</v>
      </c>
    </row>
    <row r="126" spans="1:20" s="1" customFormat="1" x14ac:dyDescent="0.2">
      <c r="A126" s="20" t="s">
        <v>40</v>
      </c>
      <c r="B126" s="21">
        <v>37041</v>
      </c>
      <c r="C126" s="20" t="s">
        <v>120</v>
      </c>
      <c r="D126" s="22" t="s">
        <v>35</v>
      </c>
      <c r="E126" s="20" t="s">
        <v>116</v>
      </c>
      <c r="F126" s="20" t="s">
        <v>117</v>
      </c>
      <c r="G126" s="22" t="s">
        <v>34</v>
      </c>
      <c r="H126" s="22">
        <v>0</v>
      </c>
      <c r="I126" s="5"/>
      <c r="J126" s="2">
        <v>37408</v>
      </c>
      <c r="K126" s="6"/>
      <c r="L126" s="3">
        <v>5000</v>
      </c>
      <c r="M126" s="3">
        <v>4944.4272000000001</v>
      </c>
      <c r="N126" s="67">
        <f t="shared" si="8"/>
        <v>0.98888544</v>
      </c>
      <c r="O126" s="67">
        <f ca="1">VLOOKUP(J126,DiscountRate!$A$2:$E$26,5,0)</f>
        <v>0.96934638980852328</v>
      </c>
      <c r="P126" s="1">
        <v>21.6</v>
      </c>
      <c r="Q126" s="37">
        <f t="shared" si="12"/>
        <v>17.549999971685295</v>
      </c>
      <c r="R126" s="4">
        <v>-20024.9303</v>
      </c>
      <c r="S126" s="33">
        <f t="shared" si="13"/>
        <v>-20250.000141573531</v>
      </c>
      <c r="T126" s="42">
        <f t="shared" ca="1" si="9"/>
        <v>-19629.264530856384</v>
      </c>
    </row>
    <row r="127" spans="1:20" s="1" customFormat="1" x14ac:dyDescent="0.2">
      <c r="A127" s="20" t="s">
        <v>40</v>
      </c>
      <c r="B127" s="21">
        <v>37041</v>
      </c>
      <c r="C127" s="20" t="s">
        <v>120</v>
      </c>
      <c r="D127" s="22" t="s">
        <v>35</v>
      </c>
      <c r="E127" s="20" t="s">
        <v>116</v>
      </c>
      <c r="F127" s="20" t="s">
        <v>117</v>
      </c>
      <c r="G127" s="22" t="s">
        <v>34</v>
      </c>
      <c r="H127" s="22">
        <v>0</v>
      </c>
      <c r="I127" s="5"/>
      <c r="J127" s="2">
        <v>37438</v>
      </c>
      <c r="K127" s="6"/>
      <c r="L127" s="3">
        <v>5000</v>
      </c>
      <c r="M127" s="3">
        <v>4936.1386000000002</v>
      </c>
      <c r="N127" s="67">
        <f t="shared" si="8"/>
        <v>0.98722772000000003</v>
      </c>
      <c r="O127" s="67">
        <f ca="1">VLOOKUP(J127,DiscountRate!$A$2:$E$26,5,0)</f>
        <v>0.9646117680416415</v>
      </c>
      <c r="P127" s="1">
        <v>21.6</v>
      </c>
      <c r="Q127" s="37">
        <f t="shared" si="12"/>
        <v>17.799999995948252</v>
      </c>
      <c r="R127" s="4">
        <v>-18757.326700000001</v>
      </c>
      <c r="S127" s="33">
        <f t="shared" si="13"/>
        <v>-19000.000020258751</v>
      </c>
      <c r="T127" s="42">
        <f t="shared" ca="1" si="9"/>
        <v>-18327.623612333016</v>
      </c>
    </row>
    <row r="128" spans="1:20" s="1" customFormat="1" x14ac:dyDescent="0.2">
      <c r="A128" s="20" t="s">
        <v>40</v>
      </c>
      <c r="B128" s="21">
        <v>37041</v>
      </c>
      <c r="C128" s="20" t="s">
        <v>120</v>
      </c>
      <c r="D128" s="22" t="s">
        <v>35</v>
      </c>
      <c r="E128" s="20" t="s">
        <v>116</v>
      </c>
      <c r="F128" s="20" t="s">
        <v>117</v>
      </c>
      <c r="G128" s="22" t="s">
        <v>34</v>
      </c>
      <c r="H128" s="22">
        <v>0</v>
      </c>
      <c r="I128" s="5"/>
      <c r="J128" s="2">
        <v>37469</v>
      </c>
      <c r="K128" s="6"/>
      <c r="L128" s="3">
        <v>5000</v>
      </c>
      <c r="M128" s="3">
        <v>4926.8741</v>
      </c>
      <c r="N128" s="67">
        <f t="shared" si="8"/>
        <v>0.98537481999999998</v>
      </c>
      <c r="O128" s="67">
        <f ca="1">VLOOKUP(J128,DiscountRate!$A$2:$E$26,5,0)</f>
        <v>0.95961300323248355</v>
      </c>
      <c r="P128" s="1">
        <v>21.6</v>
      </c>
      <c r="Q128" s="37">
        <f t="shared" si="12"/>
        <v>17.999999971584419</v>
      </c>
      <c r="R128" s="4">
        <v>-17736.746899999998</v>
      </c>
      <c r="S128" s="33">
        <f t="shared" si="13"/>
        <v>-18000.000142077912</v>
      </c>
      <c r="T128" s="42">
        <f t="shared" ca="1" si="9"/>
        <v>-17273.034194524516</v>
      </c>
    </row>
    <row r="129" spans="1:20" s="1" customFormat="1" x14ac:dyDescent="0.2">
      <c r="A129" s="20" t="s">
        <v>40</v>
      </c>
      <c r="B129" s="21">
        <v>37041</v>
      </c>
      <c r="C129" s="20" t="s">
        <v>120</v>
      </c>
      <c r="D129" s="22" t="s">
        <v>35</v>
      </c>
      <c r="E129" s="20" t="s">
        <v>116</v>
      </c>
      <c r="F129" s="20" t="s">
        <v>117</v>
      </c>
      <c r="G129" s="22" t="s">
        <v>34</v>
      </c>
      <c r="H129" s="22">
        <v>0</v>
      </c>
      <c r="I129" s="5"/>
      <c r="J129" s="2">
        <v>37500</v>
      </c>
      <c r="K129" s="6"/>
      <c r="L129" s="3">
        <v>5000</v>
      </c>
      <c r="M129" s="3">
        <v>4917.4250000000002</v>
      </c>
      <c r="N129" s="67">
        <f t="shared" si="8"/>
        <v>0.98348500000000005</v>
      </c>
      <c r="O129" s="67">
        <f ca="1">VLOOKUP(J129,DiscountRate!$A$2:$E$26,5,0)</f>
        <v>0.95460168789397482</v>
      </c>
      <c r="P129" s="1">
        <v>21.6</v>
      </c>
      <c r="Q129" s="37">
        <f t="shared" si="12"/>
        <v>18.270999984748116</v>
      </c>
      <c r="R129" s="4">
        <v>-16370.107900000001</v>
      </c>
      <c r="S129" s="33">
        <f t="shared" si="13"/>
        <v>-16645.000076259428</v>
      </c>
      <c r="T129" s="42">
        <f t="shared" ca="1" si="9"/>
        <v>-15889.345167792591</v>
      </c>
    </row>
    <row r="130" spans="1:20" s="1" customFormat="1" x14ac:dyDescent="0.2">
      <c r="A130" s="20" t="s">
        <v>40</v>
      </c>
      <c r="B130" s="21">
        <v>37041</v>
      </c>
      <c r="C130" s="20" t="s">
        <v>120</v>
      </c>
      <c r="D130" s="22" t="s">
        <v>35</v>
      </c>
      <c r="E130" s="20" t="s">
        <v>116</v>
      </c>
      <c r="F130" s="20" t="s">
        <v>117</v>
      </c>
      <c r="G130" s="22" t="s">
        <v>34</v>
      </c>
      <c r="H130" s="22">
        <v>0</v>
      </c>
      <c r="I130" s="5"/>
      <c r="J130" s="2">
        <v>37530</v>
      </c>
      <c r="K130" s="6"/>
      <c r="L130" s="3">
        <v>5000</v>
      </c>
      <c r="M130" s="3">
        <v>4907.7677000000003</v>
      </c>
      <c r="N130" s="67">
        <f t="shared" si="8"/>
        <v>0.98155354000000006</v>
      </c>
      <c r="O130" s="67">
        <f ca="1">VLOOKUP(J130,DiscountRate!$A$2:$E$26,5,0)</f>
        <v>0.94967869608928046</v>
      </c>
      <c r="P130" s="1">
        <v>21.6</v>
      </c>
      <c r="Q130" s="37">
        <f t="shared" si="12"/>
        <v>18.243999979868651</v>
      </c>
      <c r="R130" s="4">
        <v>-16470.468499999999</v>
      </c>
      <c r="S130" s="33">
        <f t="shared" si="13"/>
        <v>-16780.000100656755</v>
      </c>
      <c r="T130" s="42">
        <f t="shared" ca="1" si="9"/>
        <v>-15935.608615969701</v>
      </c>
    </row>
    <row r="131" spans="1:20" s="1" customFormat="1" x14ac:dyDescent="0.2">
      <c r="A131" s="20" t="s">
        <v>40</v>
      </c>
      <c r="B131" s="21">
        <v>37041</v>
      </c>
      <c r="C131" s="20" t="s">
        <v>120</v>
      </c>
      <c r="D131" s="22" t="s">
        <v>35</v>
      </c>
      <c r="E131" s="20" t="s">
        <v>116</v>
      </c>
      <c r="F131" s="20" t="s">
        <v>117</v>
      </c>
      <c r="G131" s="22" t="s">
        <v>34</v>
      </c>
      <c r="H131" s="22">
        <v>0</v>
      </c>
      <c r="I131" s="5"/>
      <c r="J131" s="2">
        <v>37561</v>
      </c>
      <c r="K131" s="6"/>
      <c r="L131" s="3">
        <v>5000</v>
      </c>
      <c r="M131" s="3">
        <v>4897.0212000000001</v>
      </c>
      <c r="N131" s="67">
        <f t="shared" si="8"/>
        <v>0.97940424000000004</v>
      </c>
      <c r="O131" s="67">
        <f ca="1">VLOOKUP(J131,DiscountRate!$A$2:$E$26,5,0)</f>
        <v>0.94447271174699154</v>
      </c>
      <c r="P131" s="1">
        <v>21.6</v>
      </c>
      <c r="Q131" s="37">
        <f t="shared" si="12"/>
        <v>18.233000016418146</v>
      </c>
      <c r="R131" s="4">
        <v>-16488.2703</v>
      </c>
      <c r="S131" s="33">
        <f t="shared" si="13"/>
        <v>-16834.999917909277</v>
      </c>
      <c r="T131" s="42">
        <f t="shared" ca="1" si="9"/>
        <v>-15900.198024728159</v>
      </c>
    </row>
    <row r="132" spans="1:20" s="1" customFormat="1" x14ac:dyDescent="0.2">
      <c r="A132" s="20" t="s">
        <v>40</v>
      </c>
      <c r="B132" s="21">
        <v>37041</v>
      </c>
      <c r="C132" s="20" t="s">
        <v>120</v>
      </c>
      <c r="D132" s="22" t="s">
        <v>35</v>
      </c>
      <c r="E132" s="20" t="s">
        <v>116</v>
      </c>
      <c r="F132" s="20" t="s">
        <v>117</v>
      </c>
      <c r="G132" s="22" t="s">
        <v>34</v>
      </c>
      <c r="H132" s="22">
        <v>0</v>
      </c>
      <c r="I132" s="5"/>
      <c r="J132" s="2">
        <v>37591</v>
      </c>
      <c r="K132" s="6"/>
      <c r="L132" s="3">
        <v>5000</v>
      </c>
      <c r="M132" s="3">
        <v>4886.3035</v>
      </c>
      <c r="N132" s="67">
        <f t="shared" si="8"/>
        <v>0.97726069999999998</v>
      </c>
      <c r="O132" s="67">
        <f ca="1">VLOOKUP(J132,DiscountRate!$A$2:$E$26,5,0)</f>
        <v>0.93939769570984022</v>
      </c>
      <c r="P132" s="1">
        <v>21.6</v>
      </c>
      <c r="Q132" s="37">
        <f t="shared" si="12"/>
        <v>18.239000012995511</v>
      </c>
      <c r="R132" s="4">
        <v>-16422.866000000002</v>
      </c>
      <c r="S132" s="33">
        <f t="shared" si="13"/>
        <v>-16804.99993502245</v>
      </c>
      <c r="T132" s="42">
        <f t="shared" ca="1" si="9"/>
        <v>-15786.578215364107</v>
      </c>
    </row>
    <row r="133" spans="1:20" s="1" customFormat="1" x14ac:dyDescent="0.2">
      <c r="A133" s="32" t="s">
        <v>152</v>
      </c>
      <c r="B133" s="21"/>
      <c r="C133" s="20"/>
      <c r="D133" s="22"/>
      <c r="E133" s="20"/>
      <c r="F133" s="20"/>
      <c r="G133" s="22"/>
      <c r="H133" s="22"/>
      <c r="I133" s="5"/>
      <c r="J133" s="2"/>
      <c r="K133" s="6"/>
      <c r="L133" s="38">
        <f>SUM(L121:L132)</f>
        <v>60000</v>
      </c>
      <c r="M133" s="38">
        <f>SUM(M121:M132)</f>
        <v>59259.478400000015</v>
      </c>
      <c r="N133" s="67"/>
      <c r="O133" s="67" t="e">
        <f>VLOOKUP(J133,DiscountRate!$A$2:$E$26,5,0)</f>
        <v>#N/A</v>
      </c>
      <c r="P133" s="34"/>
      <c r="Q133" s="39"/>
      <c r="R133" s="41">
        <f>SUM(R121:R132)</f>
        <v>-214675.86180000001</v>
      </c>
      <c r="S133" s="41">
        <f>SUM(S121:S132)</f>
        <v>-217315.00042423845</v>
      </c>
      <c r="T133" s="41">
        <f ca="1">SUM(T121:T132)</f>
        <v>-210188.29154962531</v>
      </c>
    </row>
    <row r="134" spans="1:20" s="1" customFormat="1" x14ac:dyDescent="0.2">
      <c r="A134" s="20" t="s">
        <v>37</v>
      </c>
      <c r="B134" s="21">
        <v>37202</v>
      </c>
      <c r="C134" s="20" t="s">
        <v>17</v>
      </c>
      <c r="D134" s="22" t="s">
        <v>35</v>
      </c>
      <c r="E134" s="20" t="s">
        <v>116</v>
      </c>
      <c r="F134" s="20" t="s">
        <v>117</v>
      </c>
      <c r="G134" s="22" t="s">
        <v>34</v>
      </c>
      <c r="H134" s="22">
        <v>0</v>
      </c>
      <c r="I134" s="5"/>
      <c r="J134" s="2">
        <v>37257</v>
      </c>
      <c r="K134" s="6"/>
      <c r="L134" s="3">
        <v>-40000</v>
      </c>
      <c r="M134" s="3">
        <v>-39878.2356</v>
      </c>
      <c r="N134" s="67">
        <f t="shared" ref="N134:N158" si="14">M134/L134</f>
        <v>0.99695588999999996</v>
      </c>
      <c r="O134" s="67">
        <f ca="1">VLOOKUP(J134,DiscountRate!$A$2:$E$26,5,0)</f>
        <v>0.99326455832739824</v>
      </c>
      <c r="P134" s="1">
        <v>17.100000000000001</v>
      </c>
      <c r="Q134" s="37">
        <f t="shared" ref="Q134:Q158" si="15">(R134/M134)+P134</f>
        <v>18.149999997993895</v>
      </c>
      <c r="R134" s="4">
        <v>-41872.147299999997</v>
      </c>
      <c r="S134" s="33">
        <f t="shared" ref="S134:S158" si="16">(Q134-P134)*L134</f>
        <v>-41999.999919755734</v>
      </c>
      <c r="T134" s="42">
        <f t="shared" ref="T134:T158" ca="1" si="17">(Q134-P134)*(L134*O134)</f>
        <v>-41717.111370046943</v>
      </c>
    </row>
    <row r="135" spans="1:20" s="1" customFormat="1" x14ac:dyDescent="0.2">
      <c r="A135" s="20" t="s">
        <v>37</v>
      </c>
      <c r="B135" s="21">
        <v>37202</v>
      </c>
      <c r="C135" s="20" t="s">
        <v>17</v>
      </c>
      <c r="D135" s="22" t="s">
        <v>35</v>
      </c>
      <c r="E135" s="20" t="s">
        <v>116</v>
      </c>
      <c r="F135" s="20" t="s">
        <v>117</v>
      </c>
      <c r="G135" s="22" t="s">
        <v>34</v>
      </c>
      <c r="H135" s="22">
        <v>0</v>
      </c>
      <c r="I135" s="5"/>
      <c r="J135" s="2">
        <v>37288</v>
      </c>
      <c r="K135" s="6"/>
      <c r="L135" s="3">
        <v>-40000</v>
      </c>
      <c r="M135" s="3">
        <v>-39810.9038</v>
      </c>
      <c r="N135" s="67">
        <f t="shared" si="14"/>
        <v>0.99527259499999998</v>
      </c>
      <c r="O135" s="67">
        <f ca="1">VLOOKUP(J135,DiscountRate!$A$2:$E$26,5,0)</f>
        <v>0.98827960027930162</v>
      </c>
      <c r="P135" s="1">
        <v>17.100000000000001</v>
      </c>
      <c r="Q135" s="37">
        <f t="shared" si="15"/>
        <v>18.100000000000001</v>
      </c>
      <c r="R135" s="4">
        <v>-39810.9038</v>
      </c>
      <c r="S135" s="33">
        <f t="shared" si="16"/>
        <v>-40000</v>
      </c>
      <c r="T135" s="42">
        <f t="shared" ca="1" si="17"/>
        <v>-39531.184011172067</v>
      </c>
    </row>
    <row r="136" spans="1:20" s="1" customFormat="1" x14ac:dyDescent="0.2">
      <c r="A136" s="20" t="s">
        <v>37</v>
      </c>
      <c r="B136" s="21">
        <v>37202</v>
      </c>
      <c r="C136" s="20" t="s">
        <v>17</v>
      </c>
      <c r="D136" s="22" t="s">
        <v>35</v>
      </c>
      <c r="E136" s="20" t="s">
        <v>116</v>
      </c>
      <c r="F136" s="20" t="s">
        <v>117</v>
      </c>
      <c r="G136" s="22" t="s">
        <v>34</v>
      </c>
      <c r="H136" s="22">
        <v>0</v>
      </c>
      <c r="I136" s="5"/>
      <c r="J136" s="2">
        <v>37316</v>
      </c>
      <c r="K136" s="6"/>
      <c r="L136" s="3">
        <v>-40000</v>
      </c>
      <c r="M136" s="3">
        <v>-39751.731200000002</v>
      </c>
      <c r="N136" s="67">
        <f t="shared" si="14"/>
        <v>0.99379328</v>
      </c>
      <c r="O136" s="67">
        <f ca="1">VLOOKUP(J136,DiscountRate!$A$2:$E$26,5,0)</f>
        <v>0.98383817504248749</v>
      </c>
      <c r="P136" s="1">
        <v>17.100000000000001</v>
      </c>
      <c r="Q136" s="37">
        <f t="shared" si="15"/>
        <v>17.900000001006248</v>
      </c>
      <c r="R136" s="4">
        <v>-31801.384999999998</v>
      </c>
      <c r="S136" s="33">
        <f t="shared" si="16"/>
        <v>-32000.000040249859</v>
      </c>
      <c r="T136" s="42">
        <f t="shared" ca="1" si="17"/>
        <v>-31482.821640958948</v>
      </c>
    </row>
    <row r="137" spans="1:20" s="1" customFormat="1" x14ac:dyDescent="0.2">
      <c r="A137" s="20" t="s">
        <v>37</v>
      </c>
      <c r="B137" s="21">
        <v>37202</v>
      </c>
      <c r="C137" s="20" t="s">
        <v>17</v>
      </c>
      <c r="D137" s="22" t="s">
        <v>35</v>
      </c>
      <c r="E137" s="20" t="s">
        <v>116</v>
      </c>
      <c r="F137" s="20" t="s">
        <v>117</v>
      </c>
      <c r="G137" s="22" t="s">
        <v>34</v>
      </c>
      <c r="H137" s="22">
        <v>0</v>
      </c>
      <c r="I137" s="5"/>
      <c r="J137" s="2">
        <v>37347</v>
      </c>
      <c r="K137" s="6"/>
      <c r="L137" s="3">
        <v>-40000</v>
      </c>
      <c r="M137" s="3">
        <v>-39685.856500000002</v>
      </c>
      <c r="N137" s="67">
        <f t="shared" si="14"/>
        <v>0.99214641250000002</v>
      </c>
      <c r="O137" s="67">
        <f ca="1">VLOOKUP(J137,DiscountRate!$A$2:$E$26,5,0)</f>
        <v>0.97893818890568229</v>
      </c>
      <c r="P137" s="1">
        <v>17.100000000000001</v>
      </c>
      <c r="Q137" s="37">
        <f t="shared" si="15"/>
        <v>17.700000000000003</v>
      </c>
      <c r="R137" s="4">
        <v>-23811.513900000002</v>
      </c>
      <c r="S137" s="33">
        <f t="shared" si="16"/>
        <v>-24000.000000000058</v>
      </c>
      <c r="T137" s="42">
        <f t="shared" ca="1" si="17"/>
        <v>-23494.516533736431</v>
      </c>
    </row>
    <row r="138" spans="1:20" s="1" customFormat="1" x14ac:dyDescent="0.2">
      <c r="A138" s="20" t="s">
        <v>37</v>
      </c>
      <c r="B138" s="21">
        <v>37202</v>
      </c>
      <c r="C138" s="20" t="s">
        <v>17</v>
      </c>
      <c r="D138" s="22" t="s">
        <v>35</v>
      </c>
      <c r="E138" s="20" t="s">
        <v>116</v>
      </c>
      <c r="F138" s="20" t="s">
        <v>117</v>
      </c>
      <c r="G138" s="22" t="s">
        <v>34</v>
      </c>
      <c r="H138" s="22">
        <v>0</v>
      </c>
      <c r="I138" s="5"/>
      <c r="J138" s="2">
        <v>37377</v>
      </c>
      <c r="K138" s="6"/>
      <c r="L138" s="3">
        <v>-40000</v>
      </c>
      <c r="M138" s="3">
        <v>-39621.442000000003</v>
      </c>
      <c r="N138" s="67">
        <f t="shared" si="14"/>
        <v>0.99053605000000011</v>
      </c>
      <c r="O138" s="67">
        <f ca="1">VLOOKUP(J138,DiscountRate!$A$2:$E$26,5,0)</f>
        <v>0.97420402670642303</v>
      </c>
      <c r="P138" s="1">
        <v>17.100000000000001</v>
      </c>
      <c r="Q138" s="37">
        <f t="shared" si="15"/>
        <v>17.55</v>
      </c>
      <c r="R138" s="4">
        <v>-17829.6489</v>
      </c>
      <c r="S138" s="33">
        <f t="shared" si="16"/>
        <v>-17999.999999999971</v>
      </c>
      <c r="T138" s="42">
        <f t="shared" ca="1" si="17"/>
        <v>-17535.672480715588</v>
      </c>
    </row>
    <row r="139" spans="1:20" s="1" customFormat="1" x14ac:dyDescent="0.2">
      <c r="A139" s="20" t="s">
        <v>37</v>
      </c>
      <c r="B139" s="21">
        <v>37202</v>
      </c>
      <c r="C139" s="20" t="s">
        <v>17</v>
      </c>
      <c r="D139" s="22" t="s">
        <v>35</v>
      </c>
      <c r="E139" s="20" t="s">
        <v>116</v>
      </c>
      <c r="F139" s="20" t="s">
        <v>117</v>
      </c>
      <c r="G139" s="22" t="s">
        <v>34</v>
      </c>
      <c r="H139" s="22">
        <v>0</v>
      </c>
      <c r="I139" s="5"/>
      <c r="J139" s="2">
        <v>37408</v>
      </c>
      <c r="K139" s="6"/>
      <c r="L139" s="3">
        <v>-40000</v>
      </c>
      <c r="M139" s="3">
        <v>-39555.4179</v>
      </c>
      <c r="N139" s="67">
        <f t="shared" si="14"/>
        <v>0.98888544749999996</v>
      </c>
      <c r="O139" s="67">
        <f ca="1">VLOOKUP(J139,DiscountRate!$A$2:$E$26,5,0)</f>
        <v>0.96934638980852328</v>
      </c>
      <c r="P139" s="1">
        <v>17.100000000000001</v>
      </c>
      <c r="Q139" s="37">
        <f t="shared" si="15"/>
        <v>17.550000001137647</v>
      </c>
      <c r="R139" s="4">
        <v>-17799.938099999999</v>
      </c>
      <c r="S139" s="33">
        <f t="shared" si="16"/>
        <v>-18000.000045505829</v>
      </c>
      <c r="T139" s="42">
        <f t="shared" ca="1" si="17"/>
        <v>-17448.23506066433</v>
      </c>
    </row>
    <row r="140" spans="1:20" s="1" customFormat="1" x14ac:dyDescent="0.2">
      <c r="A140" s="20" t="s">
        <v>37</v>
      </c>
      <c r="B140" s="21">
        <v>37202</v>
      </c>
      <c r="C140" s="20" t="s">
        <v>17</v>
      </c>
      <c r="D140" s="22" t="s">
        <v>35</v>
      </c>
      <c r="E140" s="20" t="s">
        <v>116</v>
      </c>
      <c r="F140" s="20" t="s">
        <v>117</v>
      </c>
      <c r="G140" s="22" t="s">
        <v>34</v>
      </c>
      <c r="H140" s="22">
        <v>0</v>
      </c>
      <c r="I140" s="5"/>
      <c r="J140" s="2">
        <v>37438</v>
      </c>
      <c r="K140" s="6"/>
      <c r="L140" s="3">
        <v>-40000</v>
      </c>
      <c r="M140" s="3">
        <v>-39489.108899999999</v>
      </c>
      <c r="N140" s="67">
        <f t="shared" si="14"/>
        <v>0.98722772250000002</v>
      </c>
      <c r="O140" s="67">
        <f ca="1">VLOOKUP(J140,DiscountRate!$A$2:$E$26,5,0)</f>
        <v>0.9646117680416415</v>
      </c>
      <c r="P140" s="1">
        <v>17.100000000000001</v>
      </c>
      <c r="Q140" s="37">
        <f t="shared" si="15"/>
        <v>17.800000001772641</v>
      </c>
      <c r="R140" s="4">
        <v>-27642.3763</v>
      </c>
      <c r="S140" s="33">
        <f t="shared" si="16"/>
        <v>-28000.0000709056</v>
      </c>
      <c r="T140" s="42">
        <f t="shared" ca="1" si="17"/>
        <v>-27009.129573562339</v>
      </c>
    </row>
    <row r="141" spans="1:20" s="1" customFormat="1" x14ac:dyDescent="0.2">
      <c r="A141" s="20" t="s">
        <v>37</v>
      </c>
      <c r="B141" s="21">
        <v>37202</v>
      </c>
      <c r="C141" s="20" t="s">
        <v>17</v>
      </c>
      <c r="D141" s="22" t="s">
        <v>35</v>
      </c>
      <c r="E141" s="20" t="s">
        <v>116</v>
      </c>
      <c r="F141" s="20" t="s">
        <v>117</v>
      </c>
      <c r="G141" s="22" t="s">
        <v>34</v>
      </c>
      <c r="H141" s="22">
        <v>0</v>
      </c>
      <c r="I141" s="5"/>
      <c r="J141" s="2">
        <v>37469</v>
      </c>
      <c r="K141" s="6"/>
      <c r="L141" s="3">
        <v>-40000</v>
      </c>
      <c r="M141" s="3">
        <v>-39414.993000000002</v>
      </c>
      <c r="N141" s="67">
        <f t="shared" si="14"/>
        <v>0.98537482500000007</v>
      </c>
      <c r="O141" s="67">
        <f ca="1">VLOOKUP(J141,DiscountRate!$A$2:$E$26,5,0)</f>
        <v>0.95961300323248355</v>
      </c>
      <c r="P141" s="1">
        <v>17.100000000000001</v>
      </c>
      <c r="Q141" s="37">
        <f t="shared" si="15"/>
        <v>18</v>
      </c>
      <c r="R141" s="4">
        <v>-35473.493699999999</v>
      </c>
      <c r="S141" s="33">
        <f t="shared" si="16"/>
        <v>-35999.999999999942</v>
      </c>
      <c r="T141" s="42">
        <f t="shared" ca="1" si="17"/>
        <v>-34546.068116369359</v>
      </c>
    </row>
    <row r="142" spans="1:20" s="1" customFormat="1" x14ac:dyDescent="0.2">
      <c r="A142" s="20" t="s">
        <v>37</v>
      </c>
      <c r="B142" s="21">
        <v>37202</v>
      </c>
      <c r="C142" s="20" t="s">
        <v>17</v>
      </c>
      <c r="D142" s="22" t="s">
        <v>35</v>
      </c>
      <c r="E142" s="20" t="s">
        <v>116</v>
      </c>
      <c r="F142" s="20" t="s">
        <v>117</v>
      </c>
      <c r="G142" s="22" t="s">
        <v>34</v>
      </c>
      <c r="H142" s="22">
        <v>0</v>
      </c>
      <c r="I142" s="5"/>
      <c r="J142" s="2">
        <v>37500</v>
      </c>
      <c r="K142" s="6"/>
      <c r="L142" s="3">
        <v>-40000</v>
      </c>
      <c r="M142" s="3">
        <v>-39339.400099999999</v>
      </c>
      <c r="N142" s="67">
        <f t="shared" si="14"/>
        <v>0.98348500249999993</v>
      </c>
      <c r="O142" s="67">
        <f ca="1">VLOOKUP(J142,DiscountRate!$A$2:$E$26,5,0)</f>
        <v>0.95460168789397482</v>
      </c>
      <c r="P142" s="1">
        <v>17.100000000000001</v>
      </c>
      <c r="Q142" s="37">
        <f t="shared" si="15"/>
        <v>18.271000002107304</v>
      </c>
      <c r="R142" s="4">
        <v>-46066.437599999997</v>
      </c>
      <c r="S142" s="33">
        <f t="shared" si="16"/>
        <v>-46840.000084292085</v>
      </c>
      <c r="T142" s="42">
        <f t="shared" ca="1" si="17"/>
        <v>-44713.543141419148</v>
      </c>
    </row>
    <row r="143" spans="1:20" s="1" customFormat="1" x14ac:dyDescent="0.2">
      <c r="A143" s="20" t="s">
        <v>37</v>
      </c>
      <c r="B143" s="21">
        <v>37202</v>
      </c>
      <c r="C143" s="20" t="s">
        <v>17</v>
      </c>
      <c r="D143" s="22" t="s">
        <v>35</v>
      </c>
      <c r="E143" s="20" t="s">
        <v>116</v>
      </c>
      <c r="F143" s="20" t="s">
        <v>117</v>
      </c>
      <c r="G143" s="22" t="s">
        <v>34</v>
      </c>
      <c r="H143" s="22">
        <v>0</v>
      </c>
      <c r="I143" s="5"/>
      <c r="J143" s="2">
        <v>37530</v>
      </c>
      <c r="K143" s="6"/>
      <c r="L143" s="3">
        <v>-40000</v>
      </c>
      <c r="M143" s="3">
        <v>-39262.141900000002</v>
      </c>
      <c r="N143" s="67">
        <f t="shared" si="14"/>
        <v>0.98155354750000001</v>
      </c>
      <c r="O143" s="67">
        <f ca="1">VLOOKUP(J143,DiscountRate!$A$2:$E$26,5,0)</f>
        <v>0.94967869608928046</v>
      </c>
      <c r="P143" s="1">
        <v>17.100000000000001</v>
      </c>
      <c r="Q143" s="37">
        <f t="shared" si="15"/>
        <v>18.243999999144215</v>
      </c>
      <c r="R143" s="4">
        <v>-44915.890299999999</v>
      </c>
      <c r="S143" s="33">
        <f t="shared" si="16"/>
        <v>-45759.99996576854</v>
      </c>
      <c r="T143" s="42">
        <f t="shared" ca="1" si="17"/>
        <v>-43457.297100536591</v>
      </c>
    </row>
    <row r="144" spans="1:20" s="1" customFormat="1" x14ac:dyDescent="0.2">
      <c r="A144" s="20" t="s">
        <v>37</v>
      </c>
      <c r="B144" s="21">
        <v>37202</v>
      </c>
      <c r="C144" s="20" t="s">
        <v>17</v>
      </c>
      <c r="D144" s="22" t="s">
        <v>35</v>
      </c>
      <c r="E144" s="20" t="s">
        <v>116</v>
      </c>
      <c r="F144" s="20" t="s">
        <v>117</v>
      </c>
      <c r="G144" s="22" t="s">
        <v>34</v>
      </c>
      <c r="H144" s="22">
        <v>0</v>
      </c>
      <c r="I144" s="5"/>
      <c r="J144" s="2">
        <v>37561</v>
      </c>
      <c r="K144" s="6"/>
      <c r="L144" s="3">
        <v>-40000</v>
      </c>
      <c r="M144" s="3">
        <v>-39176.169399999999</v>
      </c>
      <c r="N144" s="67">
        <f t="shared" si="14"/>
        <v>0.97940423499999996</v>
      </c>
      <c r="O144" s="67">
        <f ca="1">VLOOKUP(J144,DiscountRate!$A$2:$E$26,5,0)</f>
        <v>0.94447271174699154</v>
      </c>
      <c r="P144" s="1">
        <v>17.100000000000001</v>
      </c>
      <c r="Q144" s="37">
        <f t="shared" si="15"/>
        <v>18.233000001781697</v>
      </c>
      <c r="R144" s="4">
        <v>-44386.6</v>
      </c>
      <c r="S144" s="33">
        <f t="shared" si="16"/>
        <v>-45320.00007126783</v>
      </c>
      <c r="T144" s="42">
        <f t="shared" ca="1" si="17"/>
        <v>-42803.503363684176</v>
      </c>
    </row>
    <row r="145" spans="1:20" s="1" customFormat="1" x14ac:dyDescent="0.2">
      <c r="A145" s="20" t="s">
        <v>37</v>
      </c>
      <c r="B145" s="21">
        <v>37202</v>
      </c>
      <c r="C145" s="20" t="s">
        <v>17</v>
      </c>
      <c r="D145" s="22" t="s">
        <v>35</v>
      </c>
      <c r="E145" s="20" t="s">
        <v>116</v>
      </c>
      <c r="F145" s="20" t="s">
        <v>117</v>
      </c>
      <c r="G145" s="22" t="s">
        <v>34</v>
      </c>
      <c r="H145" s="22">
        <v>0</v>
      </c>
      <c r="I145" s="5"/>
      <c r="J145" s="2">
        <v>37591</v>
      </c>
      <c r="K145" s="6"/>
      <c r="L145" s="3">
        <v>-40000</v>
      </c>
      <c r="M145" s="3">
        <v>-39090.427900000002</v>
      </c>
      <c r="N145" s="67">
        <f t="shared" si="14"/>
        <v>0.97726069750000011</v>
      </c>
      <c r="O145" s="67">
        <f ca="1">VLOOKUP(J145,DiscountRate!$A$2:$E$26,5,0)</f>
        <v>0.93939769570984022</v>
      </c>
      <c r="P145" s="1">
        <v>17.100000000000001</v>
      </c>
      <c r="Q145" s="37">
        <f t="shared" si="15"/>
        <v>18.239000000560242</v>
      </c>
      <c r="R145" s="4">
        <v>-44523.9974</v>
      </c>
      <c r="S145" s="33">
        <f t="shared" si="16"/>
        <v>-45560.000022409637</v>
      </c>
      <c r="T145" s="42">
        <f t="shared" ca="1" si="17"/>
        <v>-42798.959037591885</v>
      </c>
    </row>
    <row r="146" spans="1:20" s="1" customFormat="1" x14ac:dyDescent="0.2">
      <c r="A146" s="32" t="s">
        <v>152</v>
      </c>
      <c r="B146" s="21"/>
      <c r="C146" s="20"/>
      <c r="D146" s="22"/>
      <c r="E146" s="20"/>
      <c r="F146" s="20"/>
      <c r="G146" s="22"/>
      <c r="H146" s="22"/>
      <c r="I146" s="5"/>
      <c r="J146" s="2"/>
      <c r="K146" s="6"/>
      <c r="L146" s="38">
        <f>SUM(L134:L145)</f>
        <v>-480000</v>
      </c>
      <c r="M146" s="38">
        <f>SUM(M134:M145)</f>
        <v>-474075.82820000005</v>
      </c>
      <c r="N146" s="67"/>
      <c r="O146" s="67" t="e">
        <f>VLOOKUP(J146,DiscountRate!$A$2:$E$26,5,0)</f>
        <v>#N/A</v>
      </c>
      <c r="P146" s="34"/>
      <c r="Q146" s="39"/>
      <c r="R146" s="41">
        <f>SUM(R134:R145)</f>
        <v>-415934.33229999989</v>
      </c>
      <c r="S146" s="41">
        <f>SUM(S134:S145)</f>
        <v>-421480.00022015505</v>
      </c>
      <c r="T146" s="41">
        <f ca="1">SUM(T134:T145)</f>
        <v>-406538.04143045779</v>
      </c>
    </row>
    <row r="147" spans="1:20" s="1" customFormat="1" x14ac:dyDescent="0.2">
      <c r="A147" s="20" t="s">
        <v>40</v>
      </c>
      <c r="B147" s="21">
        <v>37202</v>
      </c>
      <c r="C147" s="20" t="s">
        <v>18</v>
      </c>
      <c r="D147" s="22" t="s">
        <v>35</v>
      </c>
      <c r="E147" s="20" t="s">
        <v>116</v>
      </c>
      <c r="F147" s="20" t="s">
        <v>117</v>
      </c>
      <c r="G147" s="22" t="s">
        <v>34</v>
      </c>
      <c r="H147" s="22">
        <v>0</v>
      </c>
      <c r="I147" s="5"/>
      <c r="J147" s="2">
        <v>37257</v>
      </c>
      <c r="K147" s="6"/>
      <c r="L147" s="3">
        <v>-10000</v>
      </c>
      <c r="M147" s="3">
        <v>-9969.5589</v>
      </c>
      <c r="N147" s="67">
        <f t="shared" si="14"/>
        <v>0.99695588999999996</v>
      </c>
      <c r="O147" s="67">
        <f ca="1">VLOOKUP(J147,DiscountRate!$A$2:$E$26,5,0)</f>
        <v>0.99326455832739824</v>
      </c>
      <c r="P147" s="1">
        <v>17.100000000000001</v>
      </c>
      <c r="Q147" s="37">
        <f t="shared" si="15"/>
        <v>18.149999995486262</v>
      </c>
      <c r="R147" s="4">
        <v>-10468.0368</v>
      </c>
      <c r="S147" s="33">
        <f t="shared" si="16"/>
        <v>-10499.999954862602</v>
      </c>
      <c r="T147" s="42">
        <f t="shared" ca="1" si="17"/>
        <v>-10429.277817604305</v>
      </c>
    </row>
    <row r="148" spans="1:20" s="1" customFormat="1" x14ac:dyDescent="0.2">
      <c r="A148" s="20" t="s">
        <v>40</v>
      </c>
      <c r="B148" s="21">
        <v>37202</v>
      </c>
      <c r="C148" s="20" t="s">
        <v>18</v>
      </c>
      <c r="D148" s="22" t="s">
        <v>35</v>
      </c>
      <c r="E148" s="20" t="s">
        <v>116</v>
      </c>
      <c r="F148" s="20" t="s">
        <v>117</v>
      </c>
      <c r="G148" s="22" t="s">
        <v>34</v>
      </c>
      <c r="H148" s="22">
        <v>0</v>
      </c>
      <c r="I148" s="5"/>
      <c r="J148" s="2">
        <v>37288</v>
      </c>
      <c r="K148" s="6"/>
      <c r="L148" s="3">
        <v>-10000</v>
      </c>
      <c r="M148" s="3">
        <v>-9952.7260000000006</v>
      </c>
      <c r="N148" s="67">
        <f t="shared" si="14"/>
        <v>0.99527260000000006</v>
      </c>
      <c r="O148" s="67">
        <f ca="1">VLOOKUP(J148,DiscountRate!$A$2:$E$26,5,0)</f>
        <v>0.98827960027930162</v>
      </c>
      <c r="P148" s="1">
        <v>17.100000000000001</v>
      </c>
      <c r="Q148" s="37">
        <f t="shared" si="15"/>
        <v>18.100000000000001</v>
      </c>
      <c r="R148" s="4">
        <v>-9952.7260000000006</v>
      </c>
      <c r="S148" s="33">
        <f t="shared" si="16"/>
        <v>-10000</v>
      </c>
      <c r="T148" s="42">
        <f t="shared" ca="1" si="17"/>
        <v>-9882.7960027930167</v>
      </c>
    </row>
    <row r="149" spans="1:20" s="1" customFormat="1" x14ac:dyDescent="0.2">
      <c r="A149" s="20" t="s">
        <v>40</v>
      </c>
      <c r="B149" s="21">
        <v>37202</v>
      </c>
      <c r="C149" s="20" t="s">
        <v>18</v>
      </c>
      <c r="D149" s="22" t="s">
        <v>35</v>
      </c>
      <c r="E149" s="20" t="s">
        <v>116</v>
      </c>
      <c r="F149" s="20" t="s">
        <v>117</v>
      </c>
      <c r="G149" s="22" t="s">
        <v>34</v>
      </c>
      <c r="H149" s="22">
        <v>0</v>
      </c>
      <c r="I149" s="5"/>
      <c r="J149" s="2">
        <v>37316</v>
      </c>
      <c r="K149" s="6"/>
      <c r="L149" s="3">
        <v>-10000</v>
      </c>
      <c r="M149" s="3">
        <v>-9937.9328000000005</v>
      </c>
      <c r="N149" s="67">
        <f t="shared" si="14"/>
        <v>0.99379328</v>
      </c>
      <c r="O149" s="67">
        <f ca="1">VLOOKUP(J149,DiscountRate!$A$2:$E$26,5,0)</f>
        <v>0.98383817504248749</v>
      </c>
      <c r="P149" s="1">
        <v>17.100000000000001</v>
      </c>
      <c r="Q149" s="37">
        <f t="shared" si="15"/>
        <v>17.899999995975019</v>
      </c>
      <c r="R149" s="4">
        <v>-7950.3462</v>
      </c>
      <c r="S149" s="33">
        <f t="shared" si="16"/>
        <v>-7999.9999597501774</v>
      </c>
      <c r="T149" s="42">
        <f t="shared" ca="1" si="17"/>
        <v>-7870.7053607405869</v>
      </c>
    </row>
    <row r="150" spans="1:20" s="1" customFormat="1" x14ac:dyDescent="0.2">
      <c r="A150" s="20" t="s">
        <v>40</v>
      </c>
      <c r="B150" s="21">
        <v>37202</v>
      </c>
      <c r="C150" s="20" t="s">
        <v>18</v>
      </c>
      <c r="D150" s="22" t="s">
        <v>35</v>
      </c>
      <c r="E150" s="20" t="s">
        <v>116</v>
      </c>
      <c r="F150" s="20" t="s">
        <v>117</v>
      </c>
      <c r="G150" s="22" t="s">
        <v>34</v>
      </c>
      <c r="H150" s="22">
        <v>0</v>
      </c>
      <c r="I150" s="5"/>
      <c r="J150" s="2">
        <v>37347</v>
      </c>
      <c r="K150" s="6"/>
      <c r="L150" s="3">
        <v>-10000</v>
      </c>
      <c r="M150" s="3">
        <v>-9921.4640999999992</v>
      </c>
      <c r="N150" s="67">
        <f t="shared" si="14"/>
        <v>0.99214640999999992</v>
      </c>
      <c r="O150" s="67">
        <f ca="1">VLOOKUP(J150,DiscountRate!$A$2:$E$26,5,0)</f>
        <v>0.97893818890568229</v>
      </c>
      <c r="P150" s="1">
        <v>17.100000000000001</v>
      </c>
      <c r="Q150" s="37">
        <f t="shared" si="15"/>
        <v>17.700000004031665</v>
      </c>
      <c r="R150" s="4">
        <v>-5952.8784999999998</v>
      </c>
      <c r="S150" s="33">
        <f t="shared" si="16"/>
        <v>-6000.000040316635</v>
      </c>
      <c r="T150" s="42">
        <f t="shared" ca="1" si="17"/>
        <v>-5873.6291729015884</v>
      </c>
    </row>
    <row r="151" spans="1:20" s="1" customFormat="1" x14ac:dyDescent="0.2">
      <c r="A151" s="20" t="s">
        <v>40</v>
      </c>
      <c r="B151" s="21">
        <v>37202</v>
      </c>
      <c r="C151" s="20" t="s">
        <v>18</v>
      </c>
      <c r="D151" s="22" t="s">
        <v>35</v>
      </c>
      <c r="E151" s="20" t="s">
        <v>116</v>
      </c>
      <c r="F151" s="20" t="s">
        <v>117</v>
      </c>
      <c r="G151" s="22" t="s">
        <v>34</v>
      </c>
      <c r="H151" s="22">
        <v>0</v>
      </c>
      <c r="I151" s="5"/>
      <c r="J151" s="2">
        <v>37377</v>
      </c>
      <c r="K151" s="6"/>
      <c r="L151" s="3">
        <v>-10000</v>
      </c>
      <c r="M151" s="3">
        <v>-9905.3605000000007</v>
      </c>
      <c r="N151" s="67">
        <f t="shared" si="14"/>
        <v>0.99053605000000011</v>
      </c>
      <c r="O151" s="67">
        <f ca="1">VLOOKUP(J151,DiscountRate!$A$2:$E$26,5,0)</f>
        <v>0.97420402670642303</v>
      </c>
      <c r="P151" s="1">
        <v>17.100000000000001</v>
      </c>
      <c r="Q151" s="37">
        <f t="shared" si="15"/>
        <v>17.549999997476114</v>
      </c>
      <c r="R151" s="4">
        <v>-4457.4121999999998</v>
      </c>
      <c r="S151" s="33">
        <f t="shared" si="16"/>
        <v>-4499.9999747611237</v>
      </c>
      <c r="T151" s="42">
        <f t="shared" ca="1" si="17"/>
        <v>-4383.9180955910897</v>
      </c>
    </row>
    <row r="152" spans="1:20" s="1" customFormat="1" x14ac:dyDescent="0.2">
      <c r="A152" s="20" t="s">
        <v>40</v>
      </c>
      <c r="B152" s="21">
        <v>37202</v>
      </c>
      <c r="C152" s="20" t="s">
        <v>18</v>
      </c>
      <c r="D152" s="22" t="s">
        <v>35</v>
      </c>
      <c r="E152" s="20" t="s">
        <v>116</v>
      </c>
      <c r="F152" s="20" t="s">
        <v>117</v>
      </c>
      <c r="G152" s="22" t="s">
        <v>34</v>
      </c>
      <c r="H152" s="22">
        <v>0</v>
      </c>
      <c r="I152" s="5"/>
      <c r="J152" s="2">
        <v>37408</v>
      </c>
      <c r="K152" s="6"/>
      <c r="L152" s="3">
        <v>-10000</v>
      </c>
      <c r="M152" s="3">
        <v>-9888.8544999999995</v>
      </c>
      <c r="N152" s="67">
        <f t="shared" si="14"/>
        <v>0.98888544999999994</v>
      </c>
      <c r="O152" s="67">
        <f ca="1">VLOOKUP(J152,DiscountRate!$A$2:$E$26,5,0)</f>
        <v>0.96934638980852328</v>
      </c>
      <c r="P152" s="1">
        <v>17.100000000000001</v>
      </c>
      <c r="Q152" s="37">
        <f t="shared" si="15"/>
        <v>17.549999997471904</v>
      </c>
      <c r="R152" s="4">
        <v>-4449.9844999999996</v>
      </c>
      <c r="S152" s="33">
        <f t="shared" si="16"/>
        <v>-4499.9999747190241</v>
      </c>
      <c r="T152" s="42">
        <f t="shared" ca="1" si="17"/>
        <v>-4362.058729632332</v>
      </c>
    </row>
    <row r="153" spans="1:20" s="1" customFormat="1" x14ac:dyDescent="0.2">
      <c r="A153" s="20" t="s">
        <v>40</v>
      </c>
      <c r="B153" s="21">
        <v>37202</v>
      </c>
      <c r="C153" s="20" t="s">
        <v>18</v>
      </c>
      <c r="D153" s="22" t="s">
        <v>35</v>
      </c>
      <c r="E153" s="20" t="s">
        <v>116</v>
      </c>
      <c r="F153" s="20" t="s">
        <v>117</v>
      </c>
      <c r="G153" s="22" t="s">
        <v>34</v>
      </c>
      <c r="H153" s="22">
        <v>0</v>
      </c>
      <c r="I153" s="5"/>
      <c r="J153" s="2">
        <v>37438</v>
      </c>
      <c r="K153" s="6"/>
      <c r="L153" s="3">
        <v>-10000</v>
      </c>
      <c r="M153" s="3">
        <v>-9872.2772000000004</v>
      </c>
      <c r="N153" s="67">
        <f t="shared" si="14"/>
        <v>0.98722772000000003</v>
      </c>
      <c r="O153" s="67">
        <f ca="1">VLOOKUP(J153,DiscountRate!$A$2:$E$26,5,0)</f>
        <v>0.9646117680416415</v>
      </c>
      <c r="P153" s="1">
        <v>17.100000000000001</v>
      </c>
      <c r="Q153" s="37">
        <f t="shared" si="15"/>
        <v>17.800000006077628</v>
      </c>
      <c r="R153" s="4">
        <v>-6910.5941000000003</v>
      </c>
      <c r="S153" s="33">
        <f t="shared" si="16"/>
        <v>-7000.0000607762659</v>
      </c>
      <c r="T153" s="42">
        <f t="shared" ca="1" si="17"/>
        <v>-6752.2824349169914</v>
      </c>
    </row>
    <row r="154" spans="1:20" s="1" customFormat="1" x14ac:dyDescent="0.2">
      <c r="A154" s="20" t="s">
        <v>40</v>
      </c>
      <c r="B154" s="21">
        <v>37202</v>
      </c>
      <c r="C154" s="20" t="s">
        <v>18</v>
      </c>
      <c r="D154" s="22" t="s">
        <v>35</v>
      </c>
      <c r="E154" s="20" t="s">
        <v>116</v>
      </c>
      <c r="F154" s="20" t="s">
        <v>117</v>
      </c>
      <c r="G154" s="22" t="s">
        <v>34</v>
      </c>
      <c r="H154" s="22">
        <v>0</v>
      </c>
      <c r="I154" s="5"/>
      <c r="J154" s="2">
        <v>37469</v>
      </c>
      <c r="K154" s="6"/>
      <c r="L154" s="3">
        <v>-10000</v>
      </c>
      <c r="M154" s="3">
        <v>-9853.7482999999993</v>
      </c>
      <c r="N154" s="67">
        <f t="shared" si="14"/>
        <v>0.98537482999999992</v>
      </c>
      <c r="O154" s="67">
        <f ca="1">VLOOKUP(J154,DiscountRate!$A$2:$E$26,5,0)</f>
        <v>0.95961300323248355</v>
      </c>
      <c r="P154" s="1">
        <v>17.100000000000001</v>
      </c>
      <c r="Q154" s="37">
        <f t="shared" si="15"/>
        <v>17.999999992896107</v>
      </c>
      <c r="R154" s="4">
        <v>-8868.3734000000004</v>
      </c>
      <c r="S154" s="33">
        <f t="shared" si="16"/>
        <v>-8999.9999289610605</v>
      </c>
      <c r="T154" s="42">
        <f t="shared" ca="1" si="17"/>
        <v>-8636.5169609224613</v>
      </c>
    </row>
    <row r="155" spans="1:20" s="1" customFormat="1" x14ac:dyDescent="0.2">
      <c r="A155" s="20" t="s">
        <v>40</v>
      </c>
      <c r="B155" s="21">
        <v>37202</v>
      </c>
      <c r="C155" s="20" t="s">
        <v>18</v>
      </c>
      <c r="D155" s="22" t="s">
        <v>35</v>
      </c>
      <c r="E155" s="20" t="s">
        <v>116</v>
      </c>
      <c r="F155" s="20" t="s">
        <v>117</v>
      </c>
      <c r="G155" s="22" t="s">
        <v>34</v>
      </c>
      <c r="H155" s="22">
        <v>0</v>
      </c>
      <c r="I155" s="5"/>
      <c r="J155" s="2">
        <v>37500</v>
      </c>
      <c r="K155" s="6"/>
      <c r="L155" s="3">
        <v>-10000</v>
      </c>
      <c r="M155" s="3">
        <v>-9834.85</v>
      </c>
      <c r="N155" s="67">
        <f t="shared" si="14"/>
        <v>0.98348500000000005</v>
      </c>
      <c r="O155" s="67">
        <f ca="1">VLOOKUP(J155,DiscountRate!$A$2:$E$26,5,0)</f>
        <v>0.95460168789397482</v>
      </c>
      <c r="P155" s="1">
        <v>17.100000000000001</v>
      </c>
      <c r="Q155" s="37">
        <f t="shared" si="15"/>
        <v>18.271000005083962</v>
      </c>
      <c r="R155" s="4">
        <v>-11516.609399999999</v>
      </c>
      <c r="S155" s="33">
        <f t="shared" si="16"/>
        <v>-11710.000050839612</v>
      </c>
      <c r="T155" s="42">
        <f t="shared" ca="1" si="17"/>
        <v>-11178.385813770024</v>
      </c>
    </row>
    <row r="156" spans="1:20" s="1" customFormat="1" x14ac:dyDescent="0.2">
      <c r="A156" s="20" t="s">
        <v>40</v>
      </c>
      <c r="B156" s="21">
        <v>37202</v>
      </c>
      <c r="C156" s="20" t="s">
        <v>18</v>
      </c>
      <c r="D156" s="22" t="s">
        <v>35</v>
      </c>
      <c r="E156" s="20" t="s">
        <v>116</v>
      </c>
      <c r="F156" s="20" t="s">
        <v>117</v>
      </c>
      <c r="G156" s="22" t="s">
        <v>34</v>
      </c>
      <c r="H156" s="22">
        <v>0</v>
      </c>
      <c r="I156" s="5"/>
      <c r="J156" s="2">
        <v>37530</v>
      </c>
      <c r="K156" s="6"/>
      <c r="L156" s="3">
        <v>-10000</v>
      </c>
      <c r="M156" s="3">
        <v>-9815.5355</v>
      </c>
      <c r="N156" s="67">
        <f t="shared" si="14"/>
        <v>0.98155355</v>
      </c>
      <c r="O156" s="67">
        <f ca="1">VLOOKUP(J156,DiscountRate!$A$2:$E$26,5,0)</f>
        <v>0.94967869608928046</v>
      </c>
      <c r="P156" s="1">
        <v>17.100000000000001</v>
      </c>
      <c r="Q156" s="37">
        <f t="shared" si="15"/>
        <v>18.243999998777451</v>
      </c>
      <c r="R156" s="4">
        <v>-11228.972599999999</v>
      </c>
      <c r="S156" s="33">
        <f t="shared" si="16"/>
        <v>-11439.999987774492</v>
      </c>
      <c r="T156" s="42">
        <f t="shared" ca="1" si="17"/>
        <v>-10864.324271651065</v>
      </c>
    </row>
    <row r="157" spans="1:20" s="1" customFormat="1" x14ac:dyDescent="0.2">
      <c r="A157" s="20" t="s">
        <v>40</v>
      </c>
      <c r="B157" s="21">
        <v>37202</v>
      </c>
      <c r="C157" s="20" t="s">
        <v>18</v>
      </c>
      <c r="D157" s="22" t="s">
        <v>35</v>
      </c>
      <c r="E157" s="20" t="s">
        <v>116</v>
      </c>
      <c r="F157" s="20" t="s">
        <v>117</v>
      </c>
      <c r="G157" s="22" t="s">
        <v>34</v>
      </c>
      <c r="H157" s="22">
        <v>0</v>
      </c>
      <c r="I157" s="5"/>
      <c r="J157" s="2">
        <v>37561</v>
      </c>
      <c r="K157" s="6"/>
      <c r="L157" s="3">
        <v>-10000</v>
      </c>
      <c r="M157" s="3">
        <v>-9794.0424000000003</v>
      </c>
      <c r="N157" s="67">
        <f t="shared" si="14"/>
        <v>0.97940424000000004</v>
      </c>
      <c r="O157" s="67">
        <f ca="1">VLOOKUP(J157,DiscountRate!$A$2:$E$26,5,0)</f>
        <v>0.94447271174699154</v>
      </c>
      <c r="P157" s="1">
        <v>17.100000000000001</v>
      </c>
      <c r="Q157" s="37">
        <f t="shared" si="15"/>
        <v>18.232999995997567</v>
      </c>
      <c r="R157" s="4">
        <v>-11096.65</v>
      </c>
      <c r="S157" s="33">
        <f t="shared" si="16"/>
        <v>-11329.999959975652</v>
      </c>
      <c r="T157" s="42">
        <f t="shared" ca="1" si="17"/>
        <v>-10700.87578629151</v>
      </c>
    </row>
    <row r="158" spans="1:20" s="1" customFormat="1" x14ac:dyDescent="0.2">
      <c r="A158" s="20" t="s">
        <v>40</v>
      </c>
      <c r="B158" s="21">
        <v>37202</v>
      </c>
      <c r="C158" s="20" t="s">
        <v>18</v>
      </c>
      <c r="D158" s="22" t="s">
        <v>35</v>
      </c>
      <c r="E158" s="20" t="s">
        <v>116</v>
      </c>
      <c r="F158" s="20" t="s">
        <v>117</v>
      </c>
      <c r="G158" s="22" t="s">
        <v>34</v>
      </c>
      <c r="H158" s="22">
        <v>0</v>
      </c>
      <c r="I158" s="5"/>
      <c r="J158" s="2">
        <v>37591</v>
      </c>
      <c r="K158" s="6"/>
      <c r="L158" s="3">
        <v>-10000</v>
      </c>
      <c r="M158" s="3">
        <v>-9772.607</v>
      </c>
      <c r="N158" s="67">
        <f t="shared" si="14"/>
        <v>0.97726069999999998</v>
      </c>
      <c r="O158" s="67">
        <f ca="1">VLOOKUP(J158,DiscountRate!$A$2:$E$26,5,0)</f>
        <v>0.93939769570984022</v>
      </c>
      <c r="P158" s="1">
        <v>17.100000000000001</v>
      </c>
      <c r="Q158" s="37">
        <f t="shared" si="15"/>
        <v>18.238999992530143</v>
      </c>
      <c r="R158" s="4">
        <v>-11130.999299999999</v>
      </c>
      <c r="S158" s="33">
        <f t="shared" si="16"/>
        <v>-11389.999925301418</v>
      </c>
      <c r="T158" s="42">
        <f t="shared" ca="1" si="17"/>
        <v>-10699.739683963404</v>
      </c>
    </row>
    <row r="159" spans="1:20" x14ac:dyDescent="0.2">
      <c r="L159" s="38">
        <f>SUM(L147:L158)</f>
        <v>-120000</v>
      </c>
      <c r="M159" s="38">
        <f>SUM(M147:M158)</f>
        <v>-118518.95720000002</v>
      </c>
      <c r="N159" s="67"/>
      <c r="O159" s="67"/>
      <c r="P159" s="51"/>
      <c r="Q159" s="51"/>
      <c r="R159" s="41">
        <f>SUM(R147:R158)</f>
        <v>-103983.58299999998</v>
      </c>
      <c r="S159" s="41">
        <f>SUM(S147:S158)</f>
        <v>-105369.99981803805</v>
      </c>
      <c r="T159" s="41">
        <f ca="1">SUM(T147:T158)</f>
        <v>-101634.51013077839</v>
      </c>
    </row>
    <row r="160" spans="1:20" x14ac:dyDescent="0.2">
      <c r="R160" s="35"/>
      <c r="S160" s="52"/>
    </row>
    <row r="161" spans="1:20" s="34" customFormat="1" x14ac:dyDescent="0.2">
      <c r="A161" s="32" t="s">
        <v>205</v>
      </c>
      <c r="L161" s="38">
        <f>L94+L120+L146</f>
        <v>0</v>
      </c>
      <c r="M161" s="38">
        <f>M94+M120+M146</f>
        <v>-2.0000006770715117E-4</v>
      </c>
      <c r="N161" s="38"/>
      <c r="O161" s="38"/>
      <c r="R161" s="38">
        <f>R94+R120+R146</f>
        <v>-2363268.0037999996</v>
      </c>
      <c r="S161" s="38">
        <f>S94+S120+S146</f>
        <v>-2392800.0010905913</v>
      </c>
      <c r="T161" s="38">
        <f ca="1">T94+T120+T146</f>
        <v>-2313089.1535013071</v>
      </c>
    </row>
    <row r="162" spans="1:20" s="34" customFormat="1" x14ac:dyDescent="0.2">
      <c r="A162" s="32" t="s">
        <v>206</v>
      </c>
      <c r="L162" s="38">
        <f>+L107+L133+L159</f>
        <v>0</v>
      </c>
      <c r="M162" s="38">
        <f>+M107+M133+M159</f>
        <v>-3.9999998989515007E-4</v>
      </c>
      <c r="N162" s="38"/>
      <c r="O162" s="38"/>
      <c r="R162" s="38">
        <f>+R107+R133+R159</f>
        <v>-590817.00069999998</v>
      </c>
      <c r="S162" s="38">
        <f>+S107+S133+S159</f>
        <v>-598200.00072001491</v>
      </c>
      <c r="T162" s="38">
        <f ca="1">+T107+T133+T159</f>
        <v>-578272.28881303023</v>
      </c>
    </row>
    <row r="163" spans="1:20" s="34" customFormat="1" x14ac:dyDescent="0.2"/>
    <row r="164" spans="1:20" s="34" customFormat="1" x14ac:dyDescent="0.2">
      <c r="A164" s="32" t="s">
        <v>207</v>
      </c>
      <c r="L164" s="38">
        <f>L29+L42+L81</f>
        <v>0</v>
      </c>
      <c r="M164" s="38">
        <f>M29+M42+M81</f>
        <v>2.0000006770715117E-4</v>
      </c>
      <c r="N164" s="38"/>
      <c r="O164" s="38"/>
      <c r="R164" s="38">
        <f>R29+R42+R81</f>
        <v>2339564.2121000001</v>
      </c>
      <c r="S164" s="38">
        <f>S29+S42+S81</f>
        <v>2368800.0006275233</v>
      </c>
      <c r="T164" s="38">
        <f ca="1">T29+T42+T81</f>
        <v>2289888.6600497784</v>
      </c>
    </row>
    <row r="165" spans="1:20" s="34" customFormat="1" x14ac:dyDescent="0.2">
      <c r="A165" s="32" t="s">
        <v>208</v>
      </c>
      <c r="L165" s="38">
        <f>L16+L55+L68</f>
        <v>0</v>
      </c>
      <c r="M165" s="38">
        <f>M16+M55+M68</f>
        <v>3.9999998989515007E-4</v>
      </c>
      <c r="N165" s="38"/>
      <c r="O165" s="38"/>
      <c r="R165" s="38">
        <f>R16+R55+R68</f>
        <v>584891.0530999999</v>
      </c>
      <c r="S165" s="38">
        <f>S16+S55+S68</f>
        <v>592200.00068577938</v>
      </c>
      <c r="T165" s="38">
        <f ca="1">T16+T55+T68</f>
        <v>572472.16553495242</v>
      </c>
    </row>
    <row r="167" spans="1:20" s="1" customFormat="1" x14ac:dyDescent="0.2">
      <c r="A167" s="34" t="s">
        <v>210</v>
      </c>
      <c r="R167" s="38">
        <f>(R161+R164)+(R162+R165)</f>
        <v>-29629.73929999955</v>
      </c>
      <c r="S167" s="38">
        <f>(S161+S164)+(S162+S165)</f>
        <v>-30000.000497303554</v>
      </c>
      <c r="T167" s="38">
        <f ca="1">(T161+T164)+(T162+T165)</f>
        <v>-29000.616729606525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E1" zoomScale="85" workbookViewId="0">
      <selection activeCell="P2" sqref="P2"/>
    </sheetView>
  </sheetViews>
  <sheetFormatPr defaultRowHeight="12.75" x14ac:dyDescent="0.2"/>
  <cols>
    <col min="1" max="1" width="34.42578125" bestFit="1" customWidth="1"/>
    <col min="2" max="2" width="9.7109375" bestFit="1" customWidth="1"/>
    <col min="3" max="3" width="11.28515625" bestFit="1" customWidth="1"/>
    <col min="4" max="4" width="10.85546875" bestFit="1" customWidth="1"/>
    <col min="5" max="5" width="12.140625" bestFit="1" customWidth="1"/>
    <col min="6" max="6" width="10.28515625" bestFit="1" customWidth="1"/>
    <col min="7" max="7" width="10" bestFit="1" customWidth="1"/>
    <col min="8" max="9" width="9.85546875" bestFit="1" customWidth="1"/>
    <col min="10" max="11" width="9.85546875" customWidth="1"/>
    <col min="12" max="12" width="6.140625" bestFit="1" customWidth="1"/>
    <col min="13" max="13" width="5.7109375" bestFit="1" customWidth="1"/>
    <col min="14" max="15" width="13.28515625" bestFit="1" customWidth="1"/>
    <col min="16" max="16" width="13.85546875" customWidth="1"/>
  </cols>
  <sheetData>
    <row r="1" spans="1:16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20" customFormat="1" x14ac:dyDescent="0.2">
      <c r="A3" s="31" t="s">
        <v>127</v>
      </c>
      <c r="B3" s="26"/>
      <c r="C3" s="25"/>
      <c r="D3" s="25"/>
      <c r="E3" s="25"/>
      <c r="F3" s="25"/>
      <c r="G3" s="27"/>
      <c r="H3" s="28"/>
      <c r="I3" s="28"/>
      <c r="J3" s="28"/>
      <c r="K3" s="28"/>
      <c r="L3" s="29"/>
      <c r="M3" s="29"/>
      <c r="N3" s="30"/>
      <c r="O3" s="30"/>
    </row>
    <row r="4" spans="1:16" s="1" customFormat="1" x14ac:dyDescent="0.2">
      <c r="A4" s="20" t="s">
        <v>37</v>
      </c>
      <c r="B4" s="21">
        <v>37139</v>
      </c>
      <c r="C4" s="20" t="s">
        <v>38</v>
      </c>
      <c r="D4" s="20" t="s">
        <v>39</v>
      </c>
      <c r="E4" s="20" t="s">
        <v>39</v>
      </c>
      <c r="F4" s="22" t="s">
        <v>34</v>
      </c>
      <c r="G4" s="2">
        <v>37347</v>
      </c>
      <c r="H4" s="3">
        <v>231000</v>
      </c>
      <c r="I4" s="3">
        <v>229185.82120000001</v>
      </c>
      <c r="J4" s="67">
        <f ca="1">VLOOKUP(G4,DiscountRate!$A$2:$E$26,5,0)</f>
        <v>0.97893818890568229</v>
      </c>
      <c r="K4" s="67">
        <f ca="1">J4-0.04</f>
        <v>0.93893818890568226</v>
      </c>
      <c r="L4" s="1">
        <v>2.63</v>
      </c>
      <c r="M4" s="37">
        <f>(N4/I4)+L4</f>
        <v>2.5649999999040078</v>
      </c>
      <c r="N4" s="4">
        <v>-14897.0784</v>
      </c>
      <c r="O4" s="33">
        <f t="shared" ref="O4:O34" si="0">(M4-L4)*H4</f>
        <v>-15015.000022174163</v>
      </c>
      <c r="P4" s="42">
        <f ca="1">(M4-L4)*(H4*K4)</f>
        <v>-14098.156927238988</v>
      </c>
    </row>
    <row r="5" spans="1:16" s="1" customFormat="1" x14ac:dyDescent="0.2">
      <c r="A5" s="20" t="s">
        <v>37</v>
      </c>
      <c r="B5" s="21">
        <v>37139</v>
      </c>
      <c r="C5" s="20" t="s">
        <v>38</v>
      </c>
      <c r="D5" s="20" t="s">
        <v>39</v>
      </c>
      <c r="E5" s="20" t="s">
        <v>39</v>
      </c>
      <c r="F5" s="22" t="s">
        <v>34</v>
      </c>
      <c r="G5" s="2">
        <v>37377</v>
      </c>
      <c r="H5" s="3">
        <v>238700</v>
      </c>
      <c r="I5" s="3">
        <v>236440.95480000001</v>
      </c>
      <c r="J5" s="67">
        <f ca="1">VLOOKUP(G5,DiscountRate!$A$2:$E$26,5,0)</f>
        <v>0.97420402670642303</v>
      </c>
      <c r="K5" s="67">
        <f t="shared" ref="K5:K10" ca="1" si="1">J5-0.04</f>
        <v>0.934204026706423</v>
      </c>
      <c r="L5" s="1">
        <v>2.63</v>
      </c>
      <c r="M5" s="37">
        <f t="shared" ref="M5:M18" si="2">(N5/I5)+L5</f>
        <v>2.6049999998731184</v>
      </c>
      <c r="N5" s="4">
        <v>-5911.0239000000001</v>
      </c>
      <c r="O5" s="33">
        <f t="shared" si="0"/>
        <v>-5967.500030286621</v>
      </c>
      <c r="P5" s="42">
        <f t="shared" ref="P5:P10" ca="1" si="3">(M5-L5)*(H5*K5)</f>
        <v>-5574.8625576644627</v>
      </c>
    </row>
    <row r="6" spans="1:16" s="1" customFormat="1" x14ac:dyDescent="0.2">
      <c r="A6" s="20" t="s">
        <v>37</v>
      </c>
      <c r="B6" s="21">
        <v>37139</v>
      </c>
      <c r="C6" s="20" t="s">
        <v>38</v>
      </c>
      <c r="D6" s="20" t="s">
        <v>39</v>
      </c>
      <c r="E6" s="20" t="s">
        <v>39</v>
      </c>
      <c r="F6" s="22" t="s">
        <v>34</v>
      </c>
      <c r="G6" s="2">
        <v>37408</v>
      </c>
      <c r="H6" s="3">
        <v>231000</v>
      </c>
      <c r="I6" s="3">
        <v>228432.53829999999</v>
      </c>
      <c r="J6" s="67">
        <f ca="1">VLOOKUP(G6,DiscountRate!$A$2:$E$26,5,0)</f>
        <v>0.96934638980852328</v>
      </c>
      <c r="K6" s="67">
        <f t="shared" ca="1" si="1"/>
        <v>0.92934638980852324</v>
      </c>
      <c r="L6" s="1">
        <v>2.63</v>
      </c>
      <c r="M6" s="37">
        <f t="shared" si="2"/>
        <v>2.6500000001488404</v>
      </c>
      <c r="N6" s="4">
        <v>4568.6508000000003</v>
      </c>
      <c r="O6" s="33">
        <f t="shared" si="0"/>
        <v>4620.0000343821584</v>
      </c>
      <c r="P6" s="42">
        <f t="shared" ca="1" si="3"/>
        <v>4293.5803528683118</v>
      </c>
    </row>
    <row r="7" spans="1:16" s="1" customFormat="1" x14ac:dyDescent="0.2">
      <c r="A7" s="20" t="s">
        <v>37</v>
      </c>
      <c r="B7" s="21">
        <v>37139</v>
      </c>
      <c r="C7" s="20" t="s">
        <v>38</v>
      </c>
      <c r="D7" s="20" t="s">
        <v>39</v>
      </c>
      <c r="E7" s="20" t="s">
        <v>39</v>
      </c>
      <c r="F7" s="22" t="s">
        <v>34</v>
      </c>
      <c r="G7" s="2">
        <v>37438</v>
      </c>
      <c r="H7" s="3">
        <v>238700</v>
      </c>
      <c r="I7" s="3">
        <v>235651.25760000001</v>
      </c>
      <c r="J7" s="67">
        <f ca="1">VLOOKUP(G7,DiscountRate!$A$2:$E$26,5,0)</f>
        <v>0.9646117680416415</v>
      </c>
      <c r="K7" s="67">
        <f t="shared" ca="1" si="1"/>
        <v>0.92461176804164147</v>
      </c>
      <c r="L7" s="1">
        <v>2.63</v>
      </c>
      <c r="M7" s="37">
        <f t="shared" si="2"/>
        <v>2.6900000001867164</v>
      </c>
      <c r="N7" s="4">
        <v>14139.075500000001</v>
      </c>
      <c r="O7" s="33">
        <f t="shared" si="0"/>
        <v>14322.000044569222</v>
      </c>
      <c r="P7" s="42">
        <f t="shared" ca="1" si="3"/>
        <v>13242.289783101616</v>
      </c>
    </row>
    <row r="8" spans="1:16" s="1" customFormat="1" x14ac:dyDescent="0.2">
      <c r="A8" s="20" t="s">
        <v>37</v>
      </c>
      <c r="B8" s="21">
        <v>37139</v>
      </c>
      <c r="C8" s="20" t="s">
        <v>38</v>
      </c>
      <c r="D8" s="20" t="s">
        <v>39</v>
      </c>
      <c r="E8" s="20" t="s">
        <v>39</v>
      </c>
      <c r="F8" s="22" t="s">
        <v>34</v>
      </c>
      <c r="G8" s="2">
        <v>37469</v>
      </c>
      <c r="H8" s="3">
        <v>238700</v>
      </c>
      <c r="I8" s="3">
        <v>235208.97080000001</v>
      </c>
      <c r="J8" s="67">
        <f ca="1">VLOOKUP(G8,DiscountRate!$A$2:$E$26,5,0)</f>
        <v>0.95961300323248355</v>
      </c>
      <c r="K8" s="67">
        <f t="shared" ca="1" si="1"/>
        <v>0.91961300323248352</v>
      </c>
      <c r="L8" s="1">
        <v>2.63</v>
      </c>
      <c r="M8" s="37">
        <f t="shared" si="2"/>
        <v>2.7300000000850306</v>
      </c>
      <c r="N8" s="4">
        <v>23520.897099999998</v>
      </c>
      <c r="O8" s="33">
        <f t="shared" si="0"/>
        <v>23870.000020296837</v>
      </c>
      <c r="P8" s="42">
        <f t="shared" ca="1" si="3"/>
        <v>21951.162405824616</v>
      </c>
    </row>
    <row r="9" spans="1:16" s="1" customFormat="1" x14ac:dyDescent="0.2">
      <c r="A9" s="20" t="s">
        <v>37</v>
      </c>
      <c r="B9" s="21">
        <v>37139</v>
      </c>
      <c r="C9" s="20" t="s">
        <v>38</v>
      </c>
      <c r="D9" s="20" t="s">
        <v>39</v>
      </c>
      <c r="E9" s="20" t="s">
        <v>39</v>
      </c>
      <c r="F9" s="22" t="s">
        <v>34</v>
      </c>
      <c r="G9" s="2">
        <v>37500</v>
      </c>
      <c r="H9" s="3">
        <v>231000</v>
      </c>
      <c r="I9" s="3">
        <v>227185.03580000001</v>
      </c>
      <c r="J9" s="67">
        <f ca="1">VLOOKUP(G9,DiscountRate!$A$2:$E$26,5,0)</f>
        <v>0.95460168789397482</v>
      </c>
      <c r="K9" s="67">
        <f t="shared" ca="1" si="1"/>
        <v>0.91460168789397478</v>
      </c>
      <c r="L9" s="1">
        <v>2.63</v>
      </c>
      <c r="M9" s="37">
        <f t="shared" si="2"/>
        <v>2.7350000001804697</v>
      </c>
      <c r="N9" s="4">
        <v>23854.428800000002</v>
      </c>
      <c r="O9" s="33">
        <f t="shared" si="0"/>
        <v>24255.000041688534</v>
      </c>
      <c r="P9" s="42">
        <f t="shared" ca="1" si="3"/>
        <v>22183.663977996759</v>
      </c>
    </row>
    <row r="10" spans="1:16" s="1" customFormat="1" x14ac:dyDescent="0.2">
      <c r="A10" s="20" t="s">
        <v>37</v>
      </c>
      <c r="B10" s="21">
        <v>37139</v>
      </c>
      <c r="C10" s="20" t="s">
        <v>38</v>
      </c>
      <c r="D10" s="20" t="s">
        <v>39</v>
      </c>
      <c r="E10" s="20" t="s">
        <v>39</v>
      </c>
      <c r="F10" s="22" t="s">
        <v>34</v>
      </c>
      <c r="G10" s="2">
        <v>37530</v>
      </c>
      <c r="H10" s="3">
        <v>238700</v>
      </c>
      <c r="I10" s="3">
        <v>234296.8315</v>
      </c>
      <c r="J10" s="67">
        <f ca="1">VLOOKUP(G10,DiscountRate!$A$2:$E$26,5,0)</f>
        <v>0.94967869608928046</v>
      </c>
      <c r="K10" s="67">
        <f t="shared" ca="1" si="1"/>
        <v>0.90967869608928043</v>
      </c>
      <c r="L10" s="1">
        <v>2.63</v>
      </c>
      <c r="M10" s="37">
        <f t="shared" si="2"/>
        <v>2.775000000138713</v>
      </c>
      <c r="N10" s="4">
        <v>33973.0406</v>
      </c>
      <c r="O10" s="33">
        <f t="shared" si="0"/>
        <v>34611.500033110809</v>
      </c>
      <c r="P10" s="42">
        <f t="shared" ca="1" si="3"/>
        <v>31485.344219814324</v>
      </c>
    </row>
    <row r="11" spans="1:16" s="1" customFormat="1" x14ac:dyDescent="0.2">
      <c r="A11" s="31" t="s">
        <v>127</v>
      </c>
      <c r="B11" s="21"/>
      <c r="C11" s="20"/>
      <c r="D11" s="20"/>
      <c r="E11" s="20"/>
      <c r="F11" s="22"/>
      <c r="G11" s="2"/>
      <c r="H11" s="38">
        <f>SUM(H4:H10)</f>
        <v>1647800</v>
      </c>
      <c r="I11" s="38">
        <f>SUM(I4:I10)</f>
        <v>1626401.4100000001</v>
      </c>
      <c r="J11" s="67" t="e">
        <f>VLOOKUP(G11,DiscountRate!$A$2:$E$26,5,0)</f>
        <v>#N/A</v>
      </c>
      <c r="K11" s="38"/>
      <c r="L11" s="34"/>
      <c r="M11" s="39"/>
      <c r="N11" s="41">
        <f>SUM(N4:N10)</f>
        <v>79247.9905</v>
      </c>
      <c r="O11" s="41">
        <f>SUM(O4:O10)</f>
        <v>80696.000121586781</v>
      </c>
      <c r="P11" s="41">
        <f ca="1">SUM(P4:P10)</f>
        <v>73483.02125470218</v>
      </c>
    </row>
    <row r="12" spans="1:16" s="1" customFormat="1" x14ac:dyDescent="0.2">
      <c r="A12" s="20" t="s">
        <v>40</v>
      </c>
      <c r="B12" s="21">
        <v>37139</v>
      </c>
      <c r="C12" s="20" t="s">
        <v>41</v>
      </c>
      <c r="D12" s="20" t="s">
        <v>39</v>
      </c>
      <c r="E12" s="20" t="s">
        <v>39</v>
      </c>
      <c r="F12" s="22" t="s">
        <v>34</v>
      </c>
      <c r="G12" s="2">
        <v>37347</v>
      </c>
      <c r="H12" s="3">
        <v>69000</v>
      </c>
      <c r="I12" s="3">
        <v>68458.102499999994</v>
      </c>
      <c r="J12" s="67">
        <f ca="1">VLOOKUP(G12,DiscountRate!$A$2:$E$26,5,0)</f>
        <v>0.97893818890568229</v>
      </c>
      <c r="K12" s="67">
        <f ca="1">J12-0.04</f>
        <v>0.93893818890568226</v>
      </c>
      <c r="L12" s="1">
        <v>2.63</v>
      </c>
      <c r="M12" s="37">
        <f t="shared" si="2"/>
        <v>2.5649999994522195</v>
      </c>
      <c r="N12" s="4">
        <v>-4449.7767000000003</v>
      </c>
      <c r="O12" s="33">
        <f t="shared" si="0"/>
        <v>-4485.0000377968499</v>
      </c>
      <c r="P12" s="42">
        <f ca="1">(M12-L12)*(H12*K12)</f>
        <v>-4211.1378127308908</v>
      </c>
    </row>
    <row r="13" spans="1:16" s="1" customFormat="1" x14ac:dyDescent="0.2">
      <c r="A13" s="20" t="s">
        <v>40</v>
      </c>
      <c r="B13" s="21">
        <v>37139</v>
      </c>
      <c r="C13" s="20" t="s">
        <v>41</v>
      </c>
      <c r="D13" s="20" t="s">
        <v>39</v>
      </c>
      <c r="E13" s="20" t="s">
        <v>39</v>
      </c>
      <c r="F13" s="22" t="s">
        <v>34</v>
      </c>
      <c r="G13" s="2">
        <v>37377</v>
      </c>
      <c r="H13" s="3">
        <v>71300</v>
      </c>
      <c r="I13" s="3">
        <v>70625.220300000001</v>
      </c>
      <c r="J13" s="67">
        <f ca="1">VLOOKUP(G13,DiscountRate!$A$2:$E$26,5,0)</f>
        <v>0.97420402670642303</v>
      </c>
      <c r="K13" s="67">
        <f t="shared" ref="K13:K18" ca="1" si="4">J13-0.04</f>
        <v>0.934204026706423</v>
      </c>
      <c r="L13" s="1">
        <v>2.63</v>
      </c>
      <c r="M13" s="37">
        <f t="shared" si="2"/>
        <v>2.6050000001061941</v>
      </c>
      <c r="N13" s="4">
        <v>-1765.6305</v>
      </c>
      <c r="O13" s="33">
        <f t="shared" si="0"/>
        <v>-1782.4999924283497</v>
      </c>
      <c r="P13" s="42">
        <f t="shared" ref="P13:P18" ca="1" si="5">(M13-L13)*(H13*K13)</f>
        <v>-1665.2186705307327</v>
      </c>
    </row>
    <row r="14" spans="1:16" s="1" customFormat="1" x14ac:dyDescent="0.2">
      <c r="A14" s="20" t="s">
        <v>40</v>
      </c>
      <c r="B14" s="21">
        <v>37139</v>
      </c>
      <c r="C14" s="20" t="s">
        <v>41</v>
      </c>
      <c r="D14" s="20" t="s">
        <v>39</v>
      </c>
      <c r="E14" s="20" t="s">
        <v>39</v>
      </c>
      <c r="F14" s="22" t="s">
        <v>34</v>
      </c>
      <c r="G14" s="2">
        <v>37408</v>
      </c>
      <c r="H14" s="3">
        <v>69000</v>
      </c>
      <c r="I14" s="3">
        <v>68233.0959</v>
      </c>
      <c r="J14" s="67">
        <f ca="1">VLOOKUP(G14,DiscountRate!$A$2:$E$26,5,0)</f>
        <v>0.96934638980852328</v>
      </c>
      <c r="K14" s="67">
        <f t="shared" ca="1" si="4"/>
        <v>0.92934638980852324</v>
      </c>
      <c r="L14" s="1">
        <v>2.63</v>
      </c>
      <c r="M14" s="37">
        <f t="shared" si="2"/>
        <v>2.6499999997361985</v>
      </c>
      <c r="N14" s="4">
        <v>1364.6619000000001</v>
      </c>
      <c r="O14" s="33">
        <f t="shared" si="0"/>
        <v>1379.999981797703</v>
      </c>
      <c r="P14" s="42">
        <f t="shared" ca="1" si="5"/>
        <v>1282.4980010195229</v>
      </c>
    </row>
    <row r="15" spans="1:16" s="1" customFormat="1" x14ac:dyDescent="0.2">
      <c r="A15" s="20" t="s">
        <v>40</v>
      </c>
      <c r="B15" s="21">
        <v>37139</v>
      </c>
      <c r="C15" s="20" t="s">
        <v>41</v>
      </c>
      <c r="D15" s="20" t="s">
        <v>39</v>
      </c>
      <c r="E15" s="20" t="s">
        <v>39</v>
      </c>
      <c r="F15" s="22" t="s">
        <v>34</v>
      </c>
      <c r="G15" s="2">
        <v>37438</v>
      </c>
      <c r="H15" s="3">
        <v>71300</v>
      </c>
      <c r="I15" s="3">
        <v>70389.3367</v>
      </c>
      <c r="J15" s="67">
        <f ca="1">VLOOKUP(G15,DiscountRate!$A$2:$E$26,5,0)</f>
        <v>0.9646117680416415</v>
      </c>
      <c r="K15" s="67">
        <f t="shared" ca="1" si="4"/>
        <v>0.92461176804164147</v>
      </c>
      <c r="L15" s="1">
        <v>2.63</v>
      </c>
      <c r="M15" s="37">
        <f t="shared" si="2"/>
        <v>2.6899999999715867</v>
      </c>
      <c r="N15" s="4">
        <v>4223.3602000000001</v>
      </c>
      <c r="O15" s="33">
        <f t="shared" si="0"/>
        <v>4277.9999979741378</v>
      </c>
      <c r="P15" s="42">
        <f t="shared" ca="1" si="5"/>
        <v>3955.489141809006</v>
      </c>
    </row>
    <row r="16" spans="1:16" s="1" customFormat="1" x14ac:dyDescent="0.2">
      <c r="A16" s="20" t="s">
        <v>40</v>
      </c>
      <c r="B16" s="21">
        <v>37139</v>
      </c>
      <c r="C16" s="20" t="s">
        <v>41</v>
      </c>
      <c r="D16" s="20" t="s">
        <v>39</v>
      </c>
      <c r="E16" s="20" t="s">
        <v>39</v>
      </c>
      <c r="F16" s="22" t="s">
        <v>34</v>
      </c>
      <c r="G16" s="2">
        <v>37469</v>
      </c>
      <c r="H16" s="3">
        <v>71300</v>
      </c>
      <c r="I16" s="3">
        <v>70257.225000000006</v>
      </c>
      <c r="J16" s="67">
        <f ca="1">VLOOKUP(G16,DiscountRate!$A$2:$E$26,5,0)</f>
        <v>0.95961300323248355</v>
      </c>
      <c r="K16" s="67">
        <f t="shared" ca="1" si="4"/>
        <v>0.91961300323248352</v>
      </c>
      <c r="L16" s="1">
        <v>2.63</v>
      </c>
      <c r="M16" s="37">
        <f t="shared" si="2"/>
        <v>2.73</v>
      </c>
      <c r="N16" s="4">
        <v>7025.7224999999999</v>
      </c>
      <c r="O16" s="33">
        <f t="shared" si="0"/>
        <v>7130.0000000000064</v>
      </c>
      <c r="P16" s="42">
        <f t="shared" ca="1" si="5"/>
        <v>6556.8407130476135</v>
      </c>
    </row>
    <row r="17" spans="1:16" s="1" customFormat="1" x14ac:dyDescent="0.2">
      <c r="A17" s="20" t="s">
        <v>40</v>
      </c>
      <c r="B17" s="21">
        <v>37139</v>
      </c>
      <c r="C17" s="20" t="s">
        <v>41</v>
      </c>
      <c r="D17" s="20" t="s">
        <v>39</v>
      </c>
      <c r="E17" s="20" t="s">
        <v>39</v>
      </c>
      <c r="F17" s="22" t="s">
        <v>34</v>
      </c>
      <c r="G17" s="2">
        <v>37500</v>
      </c>
      <c r="H17" s="3">
        <v>69000</v>
      </c>
      <c r="I17" s="3">
        <v>67860.465200000006</v>
      </c>
      <c r="J17" s="67">
        <f ca="1">VLOOKUP(G17,DiscountRate!$A$2:$E$26,5,0)</f>
        <v>0.95460168789397482</v>
      </c>
      <c r="K17" s="67">
        <f t="shared" ca="1" si="4"/>
        <v>0.91460168789397478</v>
      </c>
      <c r="L17" s="1">
        <v>2.63</v>
      </c>
      <c r="M17" s="37">
        <f t="shared" si="2"/>
        <v>2.7349999993221381</v>
      </c>
      <c r="N17" s="4">
        <v>7125.3487999999998</v>
      </c>
      <c r="O17" s="33">
        <f t="shared" si="0"/>
        <v>7244.9999532275369</v>
      </c>
      <c r="P17" s="42">
        <f t="shared" ca="1" si="5"/>
        <v>6626.2891860136733</v>
      </c>
    </row>
    <row r="18" spans="1:16" s="1" customFormat="1" x14ac:dyDescent="0.2">
      <c r="A18" s="20" t="s">
        <v>40</v>
      </c>
      <c r="B18" s="21">
        <v>37139</v>
      </c>
      <c r="C18" s="20" t="s">
        <v>41</v>
      </c>
      <c r="D18" s="20" t="s">
        <v>39</v>
      </c>
      <c r="E18" s="20" t="s">
        <v>39</v>
      </c>
      <c r="F18" s="22" t="s">
        <v>34</v>
      </c>
      <c r="G18" s="2">
        <v>37530</v>
      </c>
      <c r="H18" s="3">
        <v>71300</v>
      </c>
      <c r="I18" s="3">
        <v>69984.767900000006</v>
      </c>
      <c r="J18" s="67">
        <f ca="1">VLOOKUP(G18,DiscountRate!$A$2:$E$26,5,0)</f>
        <v>0.94967869608928046</v>
      </c>
      <c r="K18" s="67">
        <f t="shared" ca="1" si="4"/>
        <v>0.90967869608928043</v>
      </c>
      <c r="L18" s="1">
        <v>2.63</v>
      </c>
      <c r="M18" s="37">
        <f t="shared" si="2"/>
        <v>2.7749999993498582</v>
      </c>
      <c r="N18" s="4">
        <v>10147.791300000001</v>
      </c>
      <c r="O18" s="33">
        <f t="shared" si="0"/>
        <v>10338.499953644896</v>
      </c>
      <c r="P18" s="42">
        <f t="shared" ca="1" si="5"/>
        <v>9404.7131573507759</v>
      </c>
    </row>
    <row r="19" spans="1:16" s="1" customFormat="1" x14ac:dyDescent="0.2">
      <c r="A19" s="32" t="s">
        <v>154</v>
      </c>
      <c r="B19" s="21"/>
      <c r="C19" s="20"/>
      <c r="D19" s="20"/>
      <c r="E19" s="20"/>
      <c r="F19" s="22"/>
      <c r="G19" s="2"/>
      <c r="H19" s="38">
        <f>SUM(H12:H18)</f>
        <v>492200</v>
      </c>
      <c r="I19" s="38">
        <f>SUM(I12:I18)</f>
        <v>485808.21349999995</v>
      </c>
      <c r="J19" s="67" t="e">
        <f>VLOOKUP(G19,DiscountRate!$A$2:$E$26,5,0)</f>
        <v>#N/A</v>
      </c>
      <c r="K19" s="38"/>
      <c r="L19" s="34"/>
      <c r="M19" s="39"/>
      <c r="N19" s="38">
        <f>SUM(N12:N18)</f>
        <v>23671.477500000001</v>
      </c>
      <c r="O19" s="38">
        <f>SUM(O12:O18)</f>
        <v>24103.999856419083</v>
      </c>
      <c r="P19" s="38">
        <f ca="1">SUM(P12:P18)</f>
        <v>21949.473715978969</v>
      </c>
    </row>
    <row r="20" spans="1:16" s="1" customFormat="1" x14ac:dyDescent="0.2">
      <c r="A20" s="20" t="s">
        <v>37</v>
      </c>
      <c r="B20" s="21">
        <v>37139</v>
      </c>
      <c r="C20" s="20" t="s">
        <v>42</v>
      </c>
      <c r="D20" s="20" t="s">
        <v>43</v>
      </c>
      <c r="E20" s="20" t="s">
        <v>36</v>
      </c>
      <c r="F20" s="22" t="s">
        <v>34</v>
      </c>
      <c r="G20" s="2">
        <v>37347</v>
      </c>
      <c r="H20" s="3">
        <v>-231000</v>
      </c>
      <c r="I20" s="3">
        <v>-229185.82120000001</v>
      </c>
      <c r="J20" s="67">
        <f ca="1">VLOOKUP(G20,DiscountRate!$A$2:$E$26,5,0)</f>
        <v>0.97893818890568229</v>
      </c>
      <c r="K20" s="67">
        <f ca="1">J20-0.04</f>
        <v>0.93893818890568226</v>
      </c>
      <c r="L20" s="1">
        <v>3.085</v>
      </c>
      <c r="M20" s="37">
        <f t="shared" ref="M20:M34" si="6">(N20/I20)+L20</f>
        <v>3.060000000130898</v>
      </c>
      <c r="N20" s="4">
        <v>5729.6454999999996</v>
      </c>
      <c r="O20" s="33">
        <f>(M20-L20)*H20</f>
        <v>5774.9999697625508</v>
      </c>
      <c r="P20" s="42">
        <f ca="1">(M20-L20)*(H20*K20)</f>
        <v>5422.3680125392193</v>
      </c>
    </row>
    <row r="21" spans="1:16" s="1" customFormat="1" x14ac:dyDescent="0.2">
      <c r="A21" s="20" t="s">
        <v>37</v>
      </c>
      <c r="B21" s="21">
        <v>37139</v>
      </c>
      <c r="C21" s="20" t="s">
        <v>42</v>
      </c>
      <c r="D21" s="20" t="s">
        <v>43</v>
      </c>
      <c r="E21" s="20" t="s">
        <v>36</v>
      </c>
      <c r="F21" s="22" t="s">
        <v>34</v>
      </c>
      <c r="G21" s="2">
        <v>37377</v>
      </c>
      <c r="H21" s="3">
        <v>-238700</v>
      </c>
      <c r="I21" s="3">
        <v>-236440.95480000001</v>
      </c>
      <c r="J21" s="67">
        <f ca="1">VLOOKUP(G21,DiscountRate!$A$2:$E$26,5,0)</f>
        <v>0.97420402670642303</v>
      </c>
      <c r="K21" s="67">
        <f t="shared" ref="K21:K26" ca="1" si="7">J21-0.04</f>
        <v>0.934204026706423</v>
      </c>
      <c r="L21" s="1">
        <v>3.085</v>
      </c>
      <c r="M21" s="37">
        <f t="shared" si="6"/>
        <v>3.0999999999069536</v>
      </c>
      <c r="N21" s="4">
        <v>-3546.6143000000002</v>
      </c>
      <c r="O21" s="33">
        <f t="shared" si="0"/>
        <v>-3580.4999777898397</v>
      </c>
      <c r="P21" s="42">
        <f t="shared" ref="P21:P26" ca="1" si="8">(M21-L21)*(H21*K21)</f>
        <v>-3344.9174968735265</v>
      </c>
    </row>
    <row r="22" spans="1:16" s="1" customFormat="1" x14ac:dyDescent="0.2">
      <c r="A22" s="20" t="s">
        <v>37</v>
      </c>
      <c r="B22" s="21">
        <v>37139</v>
      </c>
      <c r="C22" s="20" t="s">
        <v>42</v>
      </c>
      <c r="D22" s="20" t="s">
        <v>43</v>
      </c>
      <c r="E22" s="20" t="s">
        <v>36</v>
      </c>
      <c r="F22" s="22" t="s">
        <v>34</v>
      </c>
      <c r="G22" s="2">
        <v>37408</v>
      </c>
      <c r="H22" s="3">
        <v>-231000</v>
      </c>
      <c r="I22" s="3">
        <v>-228432.53829999999</v>
      </c>
      <c r="J22" s="67">
        <f ca="1">VLOOKUP(G22,DiscountRate!$A$2:$E$26,5,0)</f>
        <v>0.96934638980852328</v>
      </c>
      <c r="K22" s="67">
        <f t="shared" ca="1" si="7"/>
        <v>0.92934638980852324</v>
      </c>
      <c r="L22" s="1">
        <v>3.085</v>
      </c>
      <c r="M22" s="37">
        <f t="shared" si="6"/>
        <v>3.1450000000087552</v>
      </c>
      <c r="N22" s="4">
        <v>-13705.952300000001</v>
      </c>
      <c r="O22" s="33">
        <f t="shared" si="0"/>
        <v>-13860.000002022467</v>
      </c>
      <c r="P22" s="42">
        <f t="shared" ca="1" si="8"/>
        <v>-12880.740964625706</v>
      </c>
    </row>
    <row r="23" spans="1:16" s="1" customFormat="1" x14ac:dyDescent="0.2">
      <c r="A23" s="20" t="s">
        <v>37</v>
      </c>
      <c r="B23" s="21">
        <v>37139</v>
      </c>
      <c r="C23" s="20" t="s">
        <v>42</v>
      </c>
      <c r="D23" s="20" t="s">
        <v>43</v>
      </c>
      <c r="E23" s="20" t="s">
        <v>36</v>
      </c>
      <c r="F23" s="22" t="s">
        <v>34</v>
      </c>
      <c r="G23" s="2">
        <v>37438</v>
      </c>
      <c r="H23" s="3">
        <v>-238700</v>
      </c>
      <c r="I23" s="3">
        <v>-235651.25760000001</v>
      </c>
      <c r="J23" s="67">
        <f ca="1">VLOOKUP(G23,DiscountRate!$A$2:$E$26,5,0)</f>
        <v>0.9646117680416415</v>
      </c>
      <c r="K23" s="67">
        <f t="shared" ca="1" si="7"/>
        <v>0.92461176804164147</v>
      </c>
      <c r="L23" s="1">
        <v>3.085</v>
      </c>
      <c r="M23" s="37">
        <f t="shared" si="6"/>
        <v>3.1850000001697425</v>
      </c>
      <c r="N23" s="4">
        <v>-23565.125800000002</v>
      </c>
      <c r="O23" s="33">
        <f t="shared" si="0"/>
        <v>-23870.000040517541</v>
      </c>
      <c r="P23" s="42">
        <f t="shared" ca="1" si="8"/>
        <v>-22070.482940616977</v>
      </c>
    </row>
    <row r="24" spans="1:16" s="1" customFormat="1" x14ac:dyDescent="0.2">
      <c r="A24" s="20" t="s">
        <v>37</v>
      </c>
      <c r="B24" s="21">
        <v>37139</v>
      </c>
      <c r="C24" s="20" t="s">
        <v>42</v>
      </c>
      <c r="D24" s="20" t="s">
        <v>43</v>
      </c>
      <c r="E24" s="20" t="s">
        <v>36</v>
      </c>
      <c r="F24" s="22" t="s">
        <v>34</v>
      </c>
      <c r="G24" s="2">
        <v>37469</v>
      </c>
      <c r="H24" s="3">
        <v>-238700</v>
      </c>
      <c r="I24" s="3">
        <v>-235208.97080000001</v>
      </c>
      <c r="J24" s="67">
        <f ca="1">VLOOKUP(G24,DiscountRate!$A$2:$E$26,5,0)</f>
        <v>0.95961300323248355</v>
      </c>
      <c r="K24" s="67">
        <f t="shared" ca="1" si="7"/>
        <v>0.91961300323248352</v>
      </c>
      <c r="L24" s="1">
        <v>3.085</v>
      </c>
      <c r="M24" s="37">
        <f t="shared" si="6"/>
        <v>3.2249999999489813</v>
      </c>
      <c r="N24" s="4">
        <v>-32929.255899999996</v>
      </c>
      <c r="O24" s="33">
        <f t="shared" si="0"/>
        <v>-33417.999987821859</v>
      </c>
      <c r="P24" s="42">
        <f t="shared" ca="1" si="8"/>
        <v>-30731.627330823954</v>
      </c>
    </row>
    <row r="25" spans="1:16" s="1" customFormat="1" x14ac:dyDescent="0.2">
      <c r="A25" s="20" t="s">
        <v>37</v>
      </c>
      <c r="B25" s="21">
        <v>37139</v>
      </c>
      <c r="C25" s="20" t="s">
        <v>42</v>
      </c>
      <c r="D25" s="20" t="s">
        <v>43</v>
      </c>
      <c r="E25" s="20" t="s">
        <v>36</v>
      </c>
      <c r="F25" s="22" t="s">
        <v>34</v>
      </c>
      <c r="G25" s="2">
        <v>37500</v>
      </c>
      <c r="H25" s="3">
        <v>-231000</v>
      </c>
      <c r="I25" s="3">
        <v>-227185.03580000001</v>
      </c>
      <c r="J25" s="67">
        <f ca="1">VLOOKUP(G25,DiscountRate!$A$2:$E$26,5,0)</f>
        <v>0.95460168789397482</v>
      </c>
      <c r="K25" s="67">
        <f t="shared" ca="1" si="7"/>
        <v>0.91460168789397478</v>
      </c>
      <c r="L25" s="1">
        <v>3.085</v>
      </c>
      <c r="M25" s="37">
        <f t="shared" si="6"/>
        <v>3.2300000000396154</v>
      </c>
      <c r="N25" s="4">
        <v>-32941.830199999997</v>
      </c>
      <c r="O25" s="33">
        <f t="shared" si="0"/>
        <v>-33495.000009151168</v>
      </c>
      <c r="P25" s="42">
        <f t="shared" ca="1" si="8"/>
        <v>-30634.583544378354</v>
      </c>
    </row>
    <row r="26" spans="1:16" s="1" customFormat="1" x14ac:dyDescent="0.2">
      <c r="A26" s="20" t="s">
        <v>37</v>
      </c>
      <c r="B26" s="21">
        <v>37139</v>
      </c>
      <c r="C26" s="20" t="s">
        <v>42</v>
      </c>
      <c r="D26" s="20" t="s">
        <v>43</v>
      </c>
      <c r="E26" s="20" t="s">
        <v>36</v>
      </c>
      <c r="F26" s="22" t="s">
        <v>34</v>
      </c>
      <c r="G26" s="2">
        <v>37530</v>
      </c>
      <c r="H26" s="3">
        <v>-238700</v>
      </c>
      <c r="I26" s="3">
        <v>-234296.8315</v>
      </c>
      <c r="J26" s="67">
        <f ca="1">VLOOKUP(G26,DiscountRate!$A$2:$E$26,5,0)</f>
        <v>0.94967869608928046</v>
      </c>
      <c r="K26" s="67">
        <f t="shared" ca="1" si="7"/>
        <v>0.90967869608928043</v>
      </c>
      <c r="L26" s="1">
        <v>3.085</v>
      </c>
      <c r="M26" s="37">
        <f t="shared" si="6"/>
        <v>3.2699999998826277</v>
      </c>
      <c r="N26" s="4">
        <v>-43344.913800000002</v>
      </c>
      <c r="O26" s="33">
        <f t="shared" si="0"/>
        <v>-44159.499971983234</v>
      </c>
      <c r="P26" s="42">
        <f t="shared" ca="1" si="8"/>
        <v>-40170.956354468326</v>
      </c>
    </row>
    <row r="27" spans="1:16" s="1" customFormat="1" x14ac:dyDescent="0.2">
      <c r="A27" s="32" t="s">
        <v>154</v>
      </c>
      <c r="B27" s="21"/>
      <c r="C27" s="20"/>
      <c r="D27" s="20"/>
      <c r="E27" s="20"/>
      <c r="F27" s="22"/>
      <c r="G27" s="2"/>
      <c r="H27" s="38">
        <f>SUM(H20:H26)</f>
        <v>-1647800</v>
      </c>
      <c r="I27" s="38">
        <f>SUM(I20:I26)</f>
        <v>-1626401.4100000001</v>
      </c>
      <c r="J27" s="67" t="e">
        <f>VLOOKUP(G27,DiscountRate!$A$2:$E$26,5,0)</f>
        <v>#N/A</v>
      </c>
      <c r="K27" s="38"/>
      <c r="L27" s="34"/>
      <c r="M27" s="39"/>
      <c r="N27" s="41">
        <f>SUM(N20:N26)</f>
        <v>-144304.04680000001</v>
      </c>
      <c r="O27" s="41">
        <f>SUM(O20:O26)</f>
        <v>-146608.00001952355</v>
      </c>
      <c r="P27" s="41">
        <f ca="1">SUM(P20:P26)</f>
        <v>-134410.94061924762</v>
      </c>
    </row>
    <row r="28" spans="1:16" s="1" customFormat="1" x14ac:dyDescent="0.2">
      <c r="A28" s="20" t="s">
        <v>40</v>
      </c>
      <c r="B28" s="21">
        <v>37139</v>
      </c>
      <c r="C28" s="20" t="s">
        <v>44</v>
      </c>
      <c r="D28" s="20" t="s">
        <v>43</v>
      </c>
      <c r="E28" s="20" t="s">
        <v>36</v>
      </c>
      <c r="F28" s="22" t="s">
        <v>34</v>
      </c>
      <c r="G28" s="2">
        <v>37347</v>
      </c>
      <c r="H28" s="3">
        <v>-69000</v>
      </c>
      <c r="I28" s="3">
        <v>-68458.102499999994</v>
      </c>
      <c r="J28" s="67">
        <f ca="1">VLOOKUP(G28,DiscountRate!$A$2:$E$26,5,0)</f>
        <v>0.97893818890568229</v>
      </c>
      <c r="K28" s="67">
        <f ca="1">J28-0.04</f>
        <v>0.93893818890568226</v>
      </c>
      <c r="L28" s="1">
        <v>3.085</v>
      </c>
      <c r="M28" s="37">
        <f t="shared" si="6"/>
        <v>3.0599999994522196</v>
      </c>
      <c r="N28" s="4">
        <v>1711.4526000000001</v>
      </c>
      <c r="O28" s="33">
        <f t="shared" si="0"/>
        <v>1725.0000377968474</v>
      </c>
      <c r="P28" s="42">
        <f ca="1">(M28-L28)*(H28*K28)</f>
        <v>1619.6684113512056</v>
      </c>
    </row>
    <row r="29" spans="1:16" s="1" customFormat="1" x14ac:dyDescent="0.2">
      <c r="A29" s="20" t="s">
        <v>40</v>
      </c>
      <c r="B29" s="21">
        <v>37139</v>
      </c>
      <c r="C29" s="20" t="s">
        <v>44</v>
      </c>
      <c r="D29" s="20" t="s">
        <v>43</v>
      </c>
      <c r="E29" s="20" t="s">
        <v>36</v>
      </c>
      <c r="F29" s="22" t="s">
        <v>34</v>
      </c>
      <c r="G29" s="2">
        <v>37377</v>
      </c>
      <c r="H29" s="3">
        <v>-71300</v>
      </c>
      <c r="I29" s="3">
        <v>-70625.220300000001</v>
      </c>
      <c r="J29" s="67">
        <f ca="1">VLOOKUP(G29,DiscountRate!$A$2:$E$26,5,0)</f>
        <v>0.97420402670642303</v>
      </c>
      <c r="K29" s="67">
        <f t="shared" ref="K29:K34" ca="1" si="9">J29-0.04</f>
        <v>0.934204026706423</v>
      </c>
      <c r="L29" s="1">
        <v>3.085</v>
      </c>
      <c r="M29" s="37">
        <f t="shared" si="6"/>
        <v>3.0999999999362835</v>
      </c>
      <c r="N29" s="4">
        <v>-1059.3783000000001</v>
      </c>
      <c r="O29" s="33">
        <f t="shared" si="0"/>
        <v>-1069.4999954570162</v>
      </c>
      <c r="P29" s="42">
        <f t="shared" ref="P29:P34" ca="1" si="10">(M29-L29)*(H29*K29)</f>
        <v>-999.1312023184455</v>
      </c>
    </row>
    <row r="30" spans="1:16" s="1" customFormat="1" x14ac:dyDescent="0.2">
      <c r="A30" s="20" t="s">
        <v>40</v>
      </c>
      <c r="B30" s="21">
        <v>37139</v>
      </c>
      <c r="C30" s="20" t="s">
        <v>44</v>
      </c>
      <c r="D30" s="20" t="s">
        <v>43</v>
      </c>
      <c r="E30" s="20" t="s">
        <v>36</v>
      </c>
      <c r="F30" s="22" t="s">
        <v>34</v>
      </c>
      <c r="G30" s="2">
        <v>37408</v>
      </c>
      <c r="H30" s="3">
        <v>-69000</v>
      </c>
      <c r="I30" s="3">
        <v>-68233.0959</v>
      </c>
      <c r="J30" s="67">
        <f ca="1">VLOOKUP(G30,DiscountRate!$A$2:$E$26,5,0)</f>
        <v>0.96934638980852328</v>
      </c>
      <c r="K30" s="67">
        <f t="shared" ca="1" si="9"/>
        <v>0.92934638980852324</v>
      </c>
      <c r="L30" s="1">
        <v>3.085</v>
      </c>
      <c r="M30" s="37">
        <f t="shared" si="6"/>
        <v>3.1450000006741594</v>
      </c>
      <c r="N30" s="4">
        <v>-4093.9857999999999</v>
      </c>
      <c r="O30" s="33">
        <f t="shared" si="0"/>
        <v>-4140.0000465170024</v>
      </c>
      <c r="P30" s="42">
        <f t="shared" ca="1" si="10"/>
        <v>-3847.4940970376938</v>
      </c>
    </row>
    <row r="31" spans="1:16" s="1" customFormat="1" x14ac:dyDescent="0.2">
      <c r="A31" s="20" t="s">
        <v>40</v>
      </c>
      <c r="B31" s="21">
        <v>37139</v>
      </c>
      <c r="C31" s="20" t="s">
        <v>44</v>
      </c>
      <c r="D31" s="20" t="s">
        <v>43</v>
      </c>
      <c r="E31" s="20" t="s">
        <v>36</v>
      </c>
      <c r="F31" s="22" t="s">
        <v>34</v>
      </c>
      <c r="G31" s="2">
        <v>37438</v>
      </c>
      <c r="H31" s="3">
        <v>-71300</v>
      </c>
      <c r="I31" s="3">
        <v>-70389.3367</v>
      </c>
      <c r="J31" s="67">
        <f ca="1">VLOOKUP(G31,DiscountRate!$A$2:$E$26,5,0)</f>
        <v>0.9646117680416415</v>
      </c>
      <c r="K31" s="67">
        <f t="shared" ca="1" si="9"/>
        <v>0.92461176804164147</v>
      </c>
      <c r="L31" s="1">
        <v>3.085</v>
      </c>
      <c r="M31" s="37">
        <f t="shared" si="6"/>
        <v>3.1850000004262009</v>
      </c>
      <c r="N31" s="4">
        <v>-7038.9336999999996</v>
      </c>
      <c r="O31" s="33">
        <f t="shared" si="0"/>
        <v>-7130.000030388127</v>
      </c>
      <c r="P31" s="42">
        <f t="shared" ca="1" si="10"/>
        <v>-6592.4819342341234</v>
      </c>
    </row>
    <row r="32" spans="1:16" s="1" customFormat="1" x14ac:dyDescent="0.2">
      <c r="A32" s="20" t="s">
        <v>40</v>
      </c>
      <c r="B32" s="21">
        <v>37139</v>
      </c>
      <c r="C32" s="20" t="s">
        <v>44</v>
      </c>
      <c r="D32" s="20" t="s">
        <v>43</v>
      </c>
      <c r="E32" s="20" t="s">
        <v>36</v>
      </c>
      <c r="F32" s="22" t="s">
        <v>34</v>
      </c>
      <c r="G32" s="2">
        <v>37469</v>
      </c>
      <c r="H32" s="3">
        <v>-71300</v>
      </c>
      <c r="I32" s="3">
        <v>-70257.225000000006</v>
      </c>
      <c r="J32" s="67">
        <f ca="1">VLOOKUP(G32,DiscountRate!$A$2:$E$26,5,0)</f>
        <v>0.95961300323248355</v>
      </c>
      <c r="K32" s="67">
        <f t="shared" ca="1" si="9"/>
        <v>0.91961300323248352</v>
      </c>
      <c r="L32" s="1">
        <v>3.085</v>
      </c>
      <c r="M32" s="37">
        <f t="shared" si="6"/>
        <v>3.2250000000000001</v>
      </c>
      <c r="N32" s="4">
        <v>-9836.0115000000005</v>
      </c>
      <c r="O32" s="33">
        <f t="shared" si="0"/>
        <v>-9982.0000000000091</v>
      </c>
      <c r="P32" s="42">
        <f t="shared" ca="1" si="10"/>
        <v>-9179.5769982666588</v>
      </c>
    </row>
    <row r="33" spans="1:16" s="1" customFormat="1" x14ac:dyDescent="0.2">
      <c r="A33" s="20" t="s">
        <v>40</v>
      </c>
      <c r="B33" s="21">
        <v>37139</v>
      </c>
      <c r="C33" s="20" t="s">
        <v>44</v>
      </c>
      <c r="D33" s="20" t="s">
        <v>43</v>
      </c>
      <c r="E33" s="20" t="s">
        <v>36</v>
      </c>
      <c r="F33" s="22" t="s">
        <v>34</v>
      </c>
      <c r="G33" s="2">
        <v>37500</v>
      </c>
      <c r="H33" s="3">
        <v>-69000</v>
      </c>
      <c r="I33" s="3">
        <v>-67860.465200000006</v>
      </c>
      <c r="J33" s="67">
        <f ca="1">VLOOKUP(G33,DiscountRate!$A$2:$E$26,5,0)</f>
        <v>0.95460168789397482</v>
      </c>
      <c r="K33" s="67">
        <f t="shared" ca="1" si="9"/>
        <v>0.91460168789397478</v>
      </c>
      <c r="L33" s="1">
        <v>3.085</v>
      </c>
      <c r="M33" s="37">
        <f t="shared" si="6"/>
        <v>3.2300000006778613</v>
      </c>
      <c r="N33" s="4">
        <v>-9839.7674999999999</v>
      </c>
      <c r="O33" s="33">
        <f t="shared" si="0"/>
        <v>-10005.000046772433</v>
      </c>
      <c r="P33" s="42">
        <f t="shared" ca="1" si="10"/>
        <v>-9150.5899301573627</v>
      </c>
    </row>
    <row r="34" spans="1:16" s="1" customFormat="1" x14ac:dyDescent="0.2">
      <c r="A34" s="20" t="s">
        <v>40</v>
      </c>
      <c r="B34" s="21">
        <v>37139</v>
      </c>
      <c r="C34" s="20" t="s">
        <v>44</v>
      </c>
      <c r="D34" s="20" t="s">
        <v>43</v>
      </c>
      <c r="E34" s="20" t="s">
        <v>36</v>
      </c>
      <c r="F34" s="22" t="s">
        <v>34</v>
      </c>
      <c r="G34" s="2">
        <v>37530</v>
      </c>
      <c r="H34" s="3">
        <v>-71300</v>
      </c>
      <c r="I34" s="3">
        <v>-69984.767900000006</v>
      </c>
      <c r="J34" s="67">
        <f ca="1">VLOOKUP(G34,DiscountRate!$A$2:$E$26,5,0)</f>
        <v>0.94967869608928046</v>
      </c>
      <c r="K34" s="67">
        <f t="shared" ca="1" si="9"/>
        <v>0.90967869608928043</v>
      </c>
      <c r="L34" s="1">
        <v>3.085</v>
      </c>
      <c r="M34" s="37">
        <f t="shared" si="6"/>
        <v>3.2700000005501195</v>
      </c>
      <c r="N34" s="4">
        <v>-12947.1821</v>
      </c>
      <c r="O34" s="33">
        <f t="shared" si="0"/>
        <v>-13190.500039223525</v>
      </c>
      <c r="P34" s="42">
        <f t="shared" ca="1" si="10"/>
        <v>-11999.116876446458</v>
      </c>
    </row>
    <row r="35" spans="1:16" x14ac:dyDescent="0.2">
      <c r="H35" s="38">
        <f>SUM(H28:H34)</f>
        <v>-492200</v>
      </c>
      <c r="I35" s="38">
        <f>SUM(I28:I34)</f>
        <v>-485808.21349999995</v>
      </c>
      <c r="J35" s="67" t="e">
        <f>VLOOKUP(G35,DiscountRate!$A$2:$E$26,5,0)</f>
        <v>#N/A</v>
      </c>
      <c r="K35" s="38"/>
      <c r="L35" s="34"/>
      <c r="M35" s="39"/>
      <c r="N35" s="38">
        <f>SUM(N28:N34)</f>
        <v>-43103.806299999997</v>
      </c>
      <c r="O35" s="38">
        <f>SUM(O28:O34)</f>
        <v>-43792.000120561264</v>
      </c>
      <c r="P35" s="38">
        <f ca="1">SUM(P28:P34)</f>
        <v>-40148.722627109535</v>
      </c>
    </row>
    <row r="36" spans="1:16" s="1" customFormat="1" x14ac:dyDescent="0.2">
      <c r="A36" s="32" t="s">
        <v>137</v>
      </c>
      <c r="B36" s="21"/>
      <c r="C36" s="20"/>
      <c r="D36" s="20"/>
      <c r="E36" s="20"/>
      <c r="F36" s="22"/>
      <c r="G36" s="2"/>
      <c r="H36" s="3"/>
      <c r="I36" s="3"/>
      <c r="J36" s="67" t="e">
        <f>VLOOKUP(G36,DiscountRate!$A$2:$E$26,5,0)</f>
        <v>#N/A</v>
      </c>
      <c r="K36" s="3"/>
      <c r="N36" s="4"/>
      <c r="O36" s="33"/>
    </row>
    <row r="37" spans="1:16" s="1" customFormat="1" x14ac:dyDescent="0.2">
      <c r="A37" s="20" t="s">
        <v>37</v>
      </c>
      <c r="B37" s="21">
        <v>37197</v>
      </c>
      <c r="C37" s="20" t="s">
        <v>121</v>
      </c>
      <c r="D37" s="20" t="s">
        <v>39</v>
      </c>
      <c r="E37" s="20" t="s">
        <v>39</v>
      </c>
      <c r="F37" s="22" t="s">
        <v>34</v>
      </c>
      <c r="G37" s="2">
        <v>37347</v>
      </c>
      <c r="H37" s="3">
        <v>-115500</v>
      </c>
      <c r="I37" s="3">
        <v>-114592.9106</v>
      </c>
      <c r="J37" s="67">
        <f ca="1">VLOOKUP(G37,DiscountRate!$A$2:$E$26,5,0)</f>
        <v>0.97893818890568229</v>
      </c>
      <c r="K37" s="67">
        <f ca="1">J37-0.04</f>
        <v>0.93893818890568226</v>
      </c>
      <c r="L37" s="1">
        <v>2.8</v>
      </c>
      <c r="M37" s="1">
        <f t="shared" ref="M37:M45" si="11">(N37/I37)+L37</f>
        <v>2.564999999921461</v>
      </c>
      <c r="N37" s="4">
        <v>26929.333999999999</v>
      </c>
      <c r="O37" s="33">
        <f t="shared" ref="O37:O43" si="12">(M37-L37)*H37</f>
        <v>27142.500009071235</v>
      </c>
      <c r="P37" s="42">
        <f ca="1">(M37-L37)*(H37*K37)</f>
        <v>25485.129800889812</v>
      </c>
    </row>
    <row r="38" spans="1:16" s="1" customFormat="1" x14ac:dyDescent="0.2">
      <c r="A38" s="20" t="s">
        <v>37</v>
      </c>
      <c r="B38" s="21">
        <v>37197</v>
      </c>
      <c r="C38" s="20" t="s">
        <v>121</v>
      </c>
      <c r="D38" s="20" t="s">
        <v>39</v>
      </c>
      <c r="E38" s="20" t="s">
        <v>39</v>
      </c>
      <c r="F38" s="22" t="s">
        <v>34</v>
      </c>
      <c r="G38" s="2">
        <v>37377</v>
      </c>
      <c r="H38" s="3">
        <v>-119350</v>
      </c>
      <c r="I38" s="3">
        <v>-118220.4774</v>
      </c>
      <c r="J38" s="67">
        <f ca="1">VLOOKUP(G38,DiscountRate!$A$2:$E$26,5,0)</f>
        <v>0.97420402670642303</v>
      </c>
      <c r="K38" s="67">
        <f t="shared" ref="K38:K43" ca="1" si="13">J38-0.04</f>
        <v>0.934204026706423</v>
      </c>
      <c r="L38" s="1">
        <v>2.8</v>
      </c>
      <c r="M38" s="1">
        <f t="shared" si="11"/>
        <v>2.6049999999407882</v>
      </c>
      <c r="N38" s="4">
        <v>23052.9931</v>
      </c>
      <c r="O38" s="33">
        <f t="shared" si="12"/>
        <v>23273.250007066901</v>
      </c>
      <c r="P38" s="42">
        <f t="shared" ref="P38:P43" ca="1" si="14">(M38-L38)*(H38*K38)</f>
        <v>21741.963871147189</v>
      </c>
    </row>
    <row r="39" spans="1:16" s="1" customFormat="1" x14ac:dyDescent="0.2">
      <c r="A39" s="20" t="s">
        <v>37</v>
      </c>
      <c r="B39" s="21">
        <v>37197</v>
      </c>
      <c r="C39" s="20" t="s">
        <v>121</v>
      </c>
      <c r="D39" s="20" t="s">
        <v>39</v>
      </c>
      <c r="E39" s="20" t="s">
        <v>39</v>
      </c>
      <c r="F39" s="22" t="s">
        <v>34</v>
      </c>
      <c r="G39" s="2">
        <v>37408</v>
      </c>
      <c r="H39" s="3">
        <v>-115500</v>
      </c>
      <c r="I39" s="3">
        <v>-114216.2692</v>
      </c>
      <c r="J39" s="67">
        <f ca="1">VLOOKUP(G39,DiscountRate!$A$2:$E$26,5,0)</f>
        <v>0.96934638980852328</v>
      </c>
      <c r="K39" s="67">
        <f t="shared" ca="1" si="13"/>
        <v>0.92934638980852324</v>
      </c>
      <c r="L39" s="1">
        <v>2.8</v>
      </c>
      <c r="M39" s="1">
        <f t="shared" si="11"/>
        <v>2.6499999998248933</v>
      </c>
      <c r="N39" s="4">
        <v>17132.440399999999</v>
      </c>
      <c r="O39" s="33">
        <f t="shared" si="12"/>
        <v>17325.000020224801</v>
      </c>
      <c r="P39" s="42">
        <f t="shared" ca="1" si="14"/>
        <v>16100.926222228511</v>
      </c>
    </row>
    <row r="40" spans="1:16" s="1" customFormat="1" x14ac:dyDescent="0.2">
      <c r="A40" s="20" t="s">
        <v>37</v>
      </c>
      <c r="B40" s="21">
        <v>37197</v>
      </c>
      <c r="C40" s="20" t="s">
        <v>121</v>
      </c>
      <c r="D40" s="20" t="s">
        <v>39</v>
      </c>
      <c r="E40" s="20" t="s">
        <v>39</v>
      </c>
      <c r="F40" s="22" t="s">
        <v>34</v>
      </c>
      <c r="G40" s="2">
        <v>37438</v>
      </c>
      <c r="H40" s="3">
        <v>-119350</v>
      </c>
      <c r="I40" s="3">
        <v>-117825.62880000001</v>
      </c>
      <c r="J40" s="67">
        <f ca="1">VLOOKUP(G40,DiscountRate!$A$2:$E$26,5,0)</f>
        <v>0.9646117680416415</v>
      </c>
      <c r="K40" s="67">
        <f t="shared" ca="1" si="13"/>
        <v>0.92461176804164147</v>
      </c>
      <c r="L40" s="1">
        <v>2.8</v>
      </c>
      <c r="M40" s="1">
        <f t="shared" si="11"/>
        <v>2.6899999997284119</v>
      </c>
      <c r="N40" s="4">
        <v>12960.8192</v>
      </c>
      <c r="O40" s="33">
        <f t="shared" si="12"/>
        <v>13128.500032414024</v>
      </c>
      <c r="P40" s="42">
        <f t="shared" ca="1" si="14"/>
        <v>12138.765626705077</v>
      </c>
    </row>
    <row r="41" spans="1:16" s="1" customFormat="1" x14ac:dyDescent="0.2">
      <c r="A41" s="20" t="s">
        <v>37</v>
      </c>
      <c r="B41" s="21">
        <v>37197</v>
      </c>
      <c r="C41" s="20" t="s">
        <v>121</v>
      </c>
      <c r="D41" s="20" t="s">
        <v>39</v>
      </c>
      <c r="E41" s="20" t="s">
        <v>39</v>
      </c>
      <c r="F41" s="22" t="s">
        <v>34</v>
      </c>
      <c r="G41" s="2">
        <v>37469</v>
      </c>
      <c r="H41" s="3">
        <v>-119350</v>
      </c>
      <c r="I41" s="3">
        <v>-117604.48540000001</v>
      </c>
      <c r="J41" s="67">
        <f ca="1">VLOOKUP(G41,DiscountRate!$A$2:$E$26,5,0)</f>
        <v>0.95961300323248355</v>
      </c>
      <c r="K41" s="67">
        <f t="shared" ca="1" si="13"/>
        <v>0.91961300323248352</v>
      </c>
      <c r="L41" s="1">
        <v>2.8</v>
      </c>
      <c r="M41" s="1">
        <f t="shared" si="11"/>
        <v>2.7299999998129323</v>
      </c>
      <c r="N41" s="4">
        <v>8232.3140000000003</v>
      </c>
      <c r="O41" s="33">
        <f t="shared" si="12"/>
        <v>8354.5000223265106</v>
      </c>
      <c r="P41" s="42">
        <f t="shared" ca="1" si="14"/>
        <v>7682.9068560375326</v>
      </c>
    </row>
    <row r="42" spans="1:16" s="1" customFormat="1" x14ac:dyDescent="0.2">
      <c r="A42" s="20" t="s">
        <v>37</v>
      </c>
      <c r="B42" s="21">
        <v>37197</v>
      </c>
      <c r="C42" s="20" t="s">
        <v>121</v>
      </c>
      <c r="D42" s="20" t="s">
        <v>39</v>
      </c>
      <c r="E42" s="20" t="s">
        <v>39</v>
      </c>
      <c r="F42" s="22" t="s">
        <v>34</v>
      </c>
      <c r="G42" s="2">
        <v>37500</v>
      </c>
      <c r="H42" s="3">
        <v>-115500</v>
      </c>
      <c r="I42" s="3">
        <v>-113592.51790000001</v>
      </c>
      <c r="J42" s="67">
        <f ca="1">VLOOKUP(G42,DiscountRate!$A$2:$E$26,5,0)</f>
        <v>0.95460168789397482</v>
      </c>
      <c r="K42" s="67">
        <f t="shared" ca="1" si="13"/>
        <v>0.91460168789397478</v>
      </c>
      <c r="L42" s="1">
        <v>2.8</v>
      </c>
      <c r="M42" s="1">
        <f t="shared" si="11"/>
        <v>2.734999999678676</v>
      </c>
      <c r="N42" s="4">
        <v>7383.5137000000004</v>
      </c>
      <c r="O42" s="33">
        <f t="shared" si="12"/>
        <v>7507.500037112899</v>
      </c>
      <c r="P42" s="42">
        <f t="shared" ca="1" si="14"/>
        <v>6866.3722058075355</v>
      </c>
    </row>
    <row r="43" spans="1:16" s="1" customFormat="1" x14ac:dyDescent="0.2">
      <c r="A43" s="20" t="s">
        <v>37</v>
      </c>
      <c r="B43" s="21">
        <v>37197</v>
      </c>
      <c r="C43" s="20" t="s">
        <v>121</v>
      </c>
      <c r="D43" s="20" t="s">
        <v>39</v>
      </c>
      <c r="E43" s="20" t="s">
        <v>39</v>
      </c>
      <c r="F43" s="22" t="s">
        <v>34</v>
      </c>
      <c r="G43" s="2">
        <v>37530</v>
      </c>
      <c r="H43" s="3">
        <v>-119350</v>
      </c>
      <c r="I43" s="3">
        <v>-117148.4158</v>
      </c>
      <c r="J43" s="67">
        <f ca="1">VLOOKUP(G43,DiscountRate!$A$2:$E$26,5,0)</f>
        <v>0.94967869608928046</v>
      </c>
      <c r="K43" s="67">
        <f t="shared" ca="1" si="13"/>
        <v>0.90967869608928043</v>
      </c>
      <c r="L43" s="1">
        <v>2.8</v>
      </c>
      <c r="M43" s="1">
        <f t="shared" si="11"/>
        <v>2.7749999999573189</v>
      </c>
      <c r="N43" s="4">
        <v>2928.7103999999999</v>
      </c>
      <c r="O43" s="33">
        <f t="shared" si="12"/>
        <v>2983.750005093963</v>
      </c>
      <c r="P43" s="42">
        <f t="shared" ca="1" si="14"/>
        <v>2714.2538140902602</v>
      </c>
    </row>
    <row r="44" spans="1:16" s="1" customFormat="1" x14ac:dyDescent="0.2">
      <c r="A44" s="32" t="s">
        <v>137</v>
      </c>
      <c r="B44" s="21"/>
      <c r="C44" s="20"/>
      <c r="D44" s="20"/>
      <c r="E44" s="20"/>
      <c r="F44" s="22"/>
      <c r="G44" s="2"/>
      <c r="H44" s="38">
        <f>SUM(H37:H43)</f>
        <v>-823900</v>
      </c>
      <c r="I44" s="38">
        <f>SUM(I37:I43)</f>
        <v>-813200.7050999999</v>
      </c>
      <c r="J44" s="67" t="e">
        <f>VLOOKUP(G44,DiscountRate!$A$2:$E$26,5,0)</f>
        <v>#N/A</v>
      </c>
      <c r="K44" s="38"/>
      <c r="L44" s="34"/>
      <c r="M44" s="34"/>
      <c r="N44" s="41">
        <f>SUM(N37:N43)</f>
        <v>98620.124799999976</v>
      </c>
      <c r="O44" s="41">
        <f>SUM(O37:O43)</f>
        <v>99715.000133310328</v>
      </c>
      <c r="P44" s="41">
        <f ca="1">SUM(P37:P43)</f>
        <v>92730.318396905917</v>
      </c>
    </row>
    <row r="45" spans="1:16" s="1" customFormat="1" x14ac:dyDescent="0.2">
      <c r="A45" s="20" t="s">
        <v>40</v>
      </c>
      <c r="B45" s="21">
        <v>37197</v>
      </c>
      <c r="C45" s="20" t="s">
        <v>122</v>
      </c>
      <c r="D45" s="20" t="s">
        <v>39</v>
      </c>
      <c r="E45" s="20" t="s">
        <v>39</v>
      </c>
      <c r="F45" s="22" t="s">
        <v>34</v>
      </c>
      <c r="G45" s="2">
        <v>37347</v>
      </c>
      <c r="H45" s="3">
        <v>-34500</v>
      </c>
      <c r="I45" s="3">
        <v>-34229.051200000002</v>
      </c>
      <c r="J45" s="67">
        <f ca="1">VLOOKUP(G45,DiscountRate!$A$2:$E$26,5,0)</f>
        <v>0.97893818890568229</v>
      </c>
      <c r="K45" s="67">
        <f ca="1">J45-0.04</f>
        <v>0.93893818890568226</v>
      </c>
      <c r="L45" s="1">
        <v>2.8</v>
      </c>
      <c r="M45" s="37">
        <f t="shared" si="11"/>
        <v>2.5650000009348783</v>
      </c>
      <c r="N45" s="4">
        <v>8043.8270000000002</v>
      </c>
      <c r="O45" s="33">
        <f t="shared" ref="O45:O51" si="15">(M45-L45)*H45</f>
        <v>8107.4999677466913</v>
      </c>
      <c r="P45" s="42">
        <f ca="1">(M45-L45)*(H45*K45)</f>
        <v>7612.4413362689556</v>
      </c>
    </row>
    <row r="46" spans="1:16" s="1" customFormat="1" x14ac:dyDescent="0.2">
      <c r="A46" s="20" t="s">
        <v>40</v>
      </c>
      <c r="B46" s="21">
        <v>37197</v>
      </c>
      <c r="C46" s="20" t="s">
        <v>122</v>
      </c>
      <c r="D46" s="20" t="s">
        <v>39</v>
      </c>
      <c r="E46" s="20" t="s">
        <v>39</v>
      </c>
      <c r="F46" s="22" t="s">
        <v>34</v>
      </c>
      <c r="G46" s="2">
        <v>37377</v>
      </c>
      <c r="H46" s="3">
        <v>-35650</v>
      </c>
      <c r="I46" s="3">
        <v>-35312.610099999998</v>
      </c>
      <c r="J46" s="67">
        <f ca="1">VLOOKUP(G46,DiscountRate!$A$2:$E$26,5,0)</f>
        <v>0.97420402670642303</v>
      </c>
      <c r="K46" s="67">
        <f t="shared" ref="K46:K51" ca="1" si="16">J46-0.04</f>
        <v>0.934204026706423</v>
      </c>
      <c r="L46" s="1">
        <v>2.8</v>
      </c>
      <c r="M46" s="37">
        <f>(N46/I46)+L46</f>
        <v>2.6049999991362855</v>
      </c>
      <c r="N46" s="4">
        <v>6885.9589999999998</v>
      </c>
      <c r="O46" s="33">
        <f t="shared" si="15"/>
        <v>6951.7500307914142</v>
      </c>
      <c r="P46" s="42">
        <f t="shared" ref="P46:P51" ca="1" si="17">(M46-L46)*(H46*K46)</f>
        <v>6494.3528714218382</v>
      </c>
    </row>
    <row r="47" spans="1:16" s="1" customFormat="1" x14ac:dyDescent="0.2">
      <c r="A47" s="20" t="s">
        <v>40</v>
      </c>
      <c r="B47" s="21">
        <v>37197</v>
      </c>
      <c r="C47" s="20" t="s">
        <v>122</v>
      </c>
      <c r="D47" s="20" t="s">
        <v>39</v>
      </c>
      <c r="E47" s="20" t="s">
        <v>39</v>
      </c>
      <c r="F47" s="22" t="s">
        <v>34</v>
      </c>
      <c r="G47" s="2">
        <v>37408</v>
      </c>
      <c r="H47" s="3">
        <v>-34500</v>
      </c>
      <c r="I47" s="3">
        <v>-34116.547899999998</v>
      </c>
      <c r="J47" s="67">
        <f ca="1">VLOOKUP(G47,DiscountRate!$A$2:$E$26,5,0)</f>
        <v>0.96934638980852328</v>
      </c>
      <c r="K47" s="67">
        <f t="shared" ca="1" si="16"/>
        <v>0.92934638980852324</v>
      </c>
      <c r="L47" s="1">
        <v>2.8</v>
      </c>
      <c r="M47" s="37">
        <f t="shared" ref="M47:M64" si="18">(N47/I47)+L47</f>
        <v>2.6499999995603303</v>
      </c>
      <c r="N47" s="4">
        <v>5117.4822000000004</v>
      </c>
      <c r="O47" s="33">
        <f t="shared" si="15"/>
        <v>5175.000015168599</v>
      </c>
      <c r="P47" s="42">
        <f t="shared" ca="1" si="17"/>
        <v>4809.3675813559903</v>
      </c>
    </row>
    <row r="48" spans="1:16" s="1" customFormat="1" x14ac:dyDescent="0.2">
      <c r="A48" s="20" t="s">
        <v>40</v>
      </c>
      <c r="B48" s="21">
        <v>37197</v>
      </c>
      <c r="C48" s="20" t="s">
        <v>122</v>
      </c>
      <c r="D48" s="20" t="s">
        <v>39</v>
      </c>
      <c r="E48" s="20" t="s">
        <v>39</v>
      </c>
      <c r="F48" s="22" t="s">
        <v>34</v>
      </c>
      <c r="G48" s="2">
        <v>37438</v>
      </c>
      <c r="H48" s="3">
        <v>-35650</v>
      </c>
      <c r="I48" s="3">
        <v>-35194.668299999998</v>
      </c>
      <c r="J48" s="67">
        <f ca="1">VLOOKUP(G48,DiscountRate!$A$2:$E$26,5,0)</f>
        <v>0.9646117680416415</v>
      </c>
      <c r="K48" s="67">
        <f t="shared" ca="1" si="16"/>
        <v>0.92461176804164147</v>
      </c>
      <c r="L48" s="1">
        <v>2.8</v>
      </c>
      <c r="M48" s="37">
        <f t="shared" si="18"/>
        <v>2.6900000003693738</v>
      </c>
      <c r="N48" s="4">
        <v>3871.4135000000001</v>
      </c>
      <c r="O48" s="33">
        <f t="shared" si="15"/>
        <v>3921.4999868318173</v>
      </c>
      <c r="P48" s="42">
        <f t="shared" ca="1" si="17"/>
        <v>3625.8650361998402</v>
      </c>
    </row>
    <row r="49" spans="1:16" s="1" customFormat="1" x14ac:dyDescent="0.2">
      <c r="A49" s="20" t="s">
        <v>40</v>
      </c>
      <c r="B49" s="21">
        <v>37197</v>
      </c>
      <c r="C49" s="20" t="s">
        <v>122</v>
      </c>
      <c r="D49" s="20" t="s">
        <v>39</v>
      </c>
      <c r="E49" s="20" t="s">
        <v>39</v>
      </c>
      <c r="F49" s="22" t="s">
        <v>34</v>
      </c>
      <c r="G49" s="2">
        <v>37469</v>
      </c>
      <c r="H49" s="3">
        <v>-35650</v>
      </c>
      <c r="I49" s="3">
        <v>-35128.612500000003</v>
      </c>
      <c r="J49" s="67">
        <f ca="1">VLOOKUP(G49,DiscountRate!$A$2:$E$26,5,0)</f>
        <v>0.95961300323248355</v>
      </c>
      <c r="K49" s="67">
        <f t="shared" ca="1" si="16"/>
        <v>0.91961300323248352</v>
      </c>
      <c r="L49" s="1">
        <v>2.8</v>
      </c>
      <c r="M49" s="37">
        <f t="shared" si="18"/>
        <v>2.7299999992883293</v>
      </c>
      <c r="N49" s="4">
        <v>2459.0029</v>
      </c>
      <c r="O49" s="33">
        <f t="shared" si="15"/>
        <v>2495.5000253710555</v>
      </c>
      <c r="P49" s="42">
        <f t="shared" ca="1" si="17"/>
        <v>2294.8942728982151</v>
      </c>
    </row>
    <row r="50" spans="1:16" s="1" customFormat="1" x14ac:dyDescent="0.2">
      <c r="A50" s="20" t="s">
        <v>40</v>
      </c>
      <c r="B50" s="21">
        <v>37197</v>
      </c>
      <c r="C50" s="20" t="s">
        <v>122</v>
      </c>
      <c r="D50" s="20" t="s">
        <v>39</v>
      </c>
      <c r="E50" s="20" t="s">
        <v>39</v>
      </c>
      <c r="F50" s="22" t="s">
        <v>34</v>
      </c>
      <c r="G50" s="2">
        <v>37500</v>
      </c>
      <c r="H50" s="3">
        <v>-34500</v>
      </c>
      <c r="I50" s="3">
        <v>-33930.232600000003</v>
      </c>
      <c r="J50" s="67">
        <f ca="1">VLOOKUP(G50,DiscountRate!$A$2:$E$26,5,0)</f>
        <v>0.95460168789397482</v>
      </c>
      <c r="K50" s="67">
        <f t="shared" ca="1" si="16"/>
        <v>0.91460168789397478</v>
      </c>
      <c r="L50" s="1">
        <v>2.8</v>
      </c>
      <c r="M50" s="37">
        <f t="shared" si="18"/>
        <v>2.7350000005599724</v>
      </c>
      <c r="N50" s="4">
        <v>2205.4650999999999</v>
      </c>
      <c r="O50" s="33">
        <f t="shared" si="15"/>
        <v>2242.4999806809465</v>
      </c>
      <c r="P50" s="42">
        <f t="shared" ca="1" si="17"/>
        <v>2050.9942674329995</v>
      </c>
    </row>
    <row r="51" spans="1:16" s="1" customFormat="1" x14ac:dyDescent="0.2">
      <c r="A51" s="20" t="s">
        <v>40</v>
      </c>
      <c r="B51" s="21">
        <v>37197</v>
      </c>
      <c r="C51" s="20" t="s">
        <v>122</v>
      </c>
      <c r="D51" s="20" t="s">
        <v>39</v>
      </c>
      <c r="E51" s="20" t="s">
        <v>39</v>
      </c>
      <c r="F51" s="22" t="s">
        <v>34</v>
      </c>
      <c r="G51" s="2">
        <v>37530</v>
      </c>
      <c r="H51" s="3">
        <v>-35650</v>
      </c>
      <c r="I51" s="3">
        <v>-34992.383900000001</v>
      </c>
      <c r="J51" s="67">
        <f ca="1">VLOOKUP(G51,DiscountRate!$A$2:$E$26,5,0)</f>
        <v>0.94967869608928046</v>
      </c>
      <c r="K51" s="67">
        <f t="shared" ca="1" si="16"/>
        <v>0.90967869608928043</v>
      </c>
      <c r="L51" s="1">
        <v>2.8</v>
      </c>
      <c r="M51" s="37">
        <f t="shared" si="18"/>
        <v>2.7749999999285557</v>
      </c>
      <c r="N51" s="4">
        <v>874.80960000000005</v>
      </c>
      <c r="O51" s="33">
        <f t="shared" si="15"/>
        <v>891.25000254698205</v>
      </c>
      <c r="P51" s="42">
        <f t="shared" ca="1" si="17"/>
        <v>810.75114020650642</v>
      </c>
    </row>
    <row r="52" spans="1:16" s="1" customFormat="1" x14ac:dyDescent="0.2">
      <c r="A52" s="32" t="s">
        <v>140</v>
      </c>
      <c r="B52" s="21"/>
      <c r="C52" s="20"/>
      <c r="D52" s="20"/>
      <c r="E52" s="20"/>
      <c r="F52" s="22"/>
      <c r="G52" s="2"/>
      <c r="H52" s="38">
        <f>SUM(H45:H51)</f>
        <v>-246100</v>
      </c>
      <c r="I52" s="38">
        <f>SUM(I45:I51)</f>
        <v>-242904.10649999999</v>
      </c>
      <c r="J52" s="67" t="e">
        <f>VLOOKUP(G52,DiscountRate!$A$2:$E$26,5,0)</f>
        <v>#N/A</v>
      </c>
      <c r="K52" s="38"/>
      <c r="L52" s="34"/>
      <c r="M52" s="39"/>
      <c r="N52" s="41">
        <f>SUM(N45:N51)</f>
        <v>29457.959299999999</v>
      </c>
      <c r="O52" s="41">
        <f>SUM(O45:O51)</f>
        <v>29785.000009137508</v>
      </c>
      <c r="P52" s="41">
        <f ca="1">SUM(P45:P51)</f>
        <v>27698.666505784342</v>
      </c>
    </row>
    <row r="53" spans="1:16" s="1" customFormat="1" x14ac:dyDescent="0.2">
      <c r="A53" s="20" t="s">
        <v>37</v>
      </c>
      <c r="B53" s="21">
        <v>37197</v>
      </c>
      <c r="C53" s="20" t="s">
        <v>123</v>
      </c>
      <c r="D53" s="20" t="s">
        <v>43</v>
      </c>
      <c r="E53" s="20" t="s">
        <v>36</v>
      </c>
      <c r="F53" s="22" t="s">
        <v>34</v>
      </c>
      <c r="G53" s="2">
        <v>37347</v>
      </c>
      <c r="H53" s="3">
        <v>115500</v>
      </c>
      <c r="I53" s="3">
        <v>114592.9106</v>
      </c>
      <c r="J53" s="67">
        <f ca="1">VLOOKUP(G53,DiscountRate!$A$2:$E$26,5,0)</f>
        <v>0.97893818890568229</v>
      </c>
      <c r="K53" s="67">
        <f ca="1">J53-0.04</f>
        <v>0.93893818890568226</v>
      </c>
      <c r="L53" s="1">
        <v>3.31</v>
      </c>
      <c r="M53" s="37">
        <f t="shared" si="18"/>
        <v>3.0599999995636731</v>
      </c>
      <c r="N53" s="4">
        <v>-28648.227699999999</v>
      </c>
      <c r="O53" s="33">
        <f t="shared" ref="O53:O59" si="19">(M53-L53)*H53</f>
        <v>-28875.000050395767</v>
      </c>
      <c r="P53" s="42">
        <f ca="1">(M53-L53)*(H53*K53)</f>
        <v>-27111.840251970087</v>
      </c>
    </row>
    <row r="54" spans="1:16" s="1" customFormat="1" x14ac:dyDescent="0.2">
      <c r="A54" s="20" t="s">
        <v>37</v>
      </c>
      <c r="B54" s="21">
        <v>37197</v>
      </c>
      <c r="C54" s="20" t="s">
        <v>123</v>
      </c>
      <c r="D54" s="20" t="s">
        <v>43</v>
      </c>
      <c r="E54" s="20" t="s">
        <v>36</v>
      </c>
      <c r="F54" s="22" t="s">
        <v>34</v>
      </c>
      <c r="G54" s="2">
        <v>37377</v>
      </c>
      <c r="H54" s="3">
        <v>119350</v>
      </c>
      <c r="I54" s="3">
        <v>118220.4774</v>
      </c>
      <c r="J54" s="67">
        <f ca="1">VLOOKUP(G54,DiscountRate!$A$2:$E$26,5,0)</f>
        <v>0.97420402670642303</v>
      </c>
      <c r="K54" s="67">
        <f t="shared" ref="K54:K59" ca="1" si="20">J54-0.04</f>
        <v>0.934204026706423</v>
      </c>
      <c r="L54" s="1">
        <v>3.31</v>
      </c>
      <c r="M54" s="37">
        <f t="shared" si="18"/>
        <v>3.0999999996108967</v>
      </c>
      <c r="N54" s="4">
        <v>-24826.300299999999</v>
      </c>
      <c r="O54" s="33">
        <f t="shared" si="19"/>
        <v>-25063.500046439487</v>
      </c>
      <c r="P54" s="42">
        <f t="shared" ref="P54:P59" ca="1" si="21">(M54-L54)*(H54*K54)</f>
        <v>-23414.422666740389</v>
      </c>
    </row>
    <row r="55" spans="1:16" s="1" customFormat="1" x14ac:dyDescent="0.2">
      <c r="A55" s="20" t="s">
        <v>37</v>
      </c>
      <c r="B55" s="21">
        <v>37197</v>
      </c>
      <c r="C55" s="20" t="s">
        <v>123</v>
      </c>
      <c r="D55" s="20" t="s">
        <v>43</v>
      </c>
      <c r="E55" s="20" t="s">
        <v>36</v>
      </c>
      <c r="F55" s="22" t="s">
        <v>34</v>
      </c>
      <c r="G55" s="2">
        <v>37408</v>
      </c>
      <c r="H55" s="3">
        <v>115500</v>
      </c>
      <c r="I55" s="3">
        <v>114216.2692</v>
      </c>
      <c r="J55" s="67">
        <f ca="1">VLOOKUP(G55,DiscountRate!$A$2:$E$26,5,0)</f>
        <v>0.96934638980852328</v>
      </c>
      <c r="K55" s="67">
        <f t="shared" ca="1" si="20"/>
        <v>0.92934638980852324</v>
      </c>
      <c r="L55" s="1">
        <v>3.31</v>
      </c>
      <c r="M55" s="37">
        <f t="shared" si="18"/>
        <v>3.1450000001575957</v>
      </c>
      <c r="N55" s="4">
        <v>-18845.684399999998</v>
      </c>
      <c r="O55" s="33">
        <f t="shared" si="19"/>
        <v>-19057.4999817977</v>
      </c>
      <c r="P55" s="42">
        <f t="shared" ca="1" si="21"/>
        <v>-17711.018806859687</v>
      </c>
    </row>
    <row r="56" spans="1:16" s="1" customFormat="1" x14ac:dyDescent="0.2">
      <c r="A56" s="20" t="s">
        <v>37</v>
      </c>
      <c r="B56" s="21">
        <v>37197</v>
      </c>
      <c r="C56" s="20" t="s">
        <v>123</v>
      </c>
      <c r="D56" s="20" t="s">
        <v>43</v>
      </c>
      <c r="E56" s="20" t="s">
        <v>36</v>
      </c>
      <c r="F56" s="22" t="s">
        <v>34</v>
      </c>
      <c r="G56" s="2">
        <v>37438</v>
      </c>
      <c r="H56" s="3">
        <v>119350</v>
      </c>
      <c r="I56" s="3">
        <v>117825.62880000001</v>
      </c>
      <c r="J56" s="67">
        <f ca="1">VLOOKUP(G56,DiscountRate!$A$2:$E$26,5,0)</f>
        <v>0.9646117680416415</v>
      </c>
      <c r="K56" s="67">
        <f t="shared" ca="1" si="20"/>
        <v>0.92461176804164147</v>
      </c>
      <c r="L56" s="1">
        <v>3.31</v>
      </c>
      <c r="M56" s="37">
        <f t="shared" si="18"/>
        <v>3.1850000000000001</v>
      </c>
      <c r="N56" s="4">
        <v>-14728.203600000001</v>
      </c>
      <c r="O56" s="33">
        <f t="shared" si="19"/>
        <v>-14918.75</v>
      </c>
      <c r="P56" s="42">
        <f t="shared" ca="1" si="21"/>
        <v>-13794.051814471239</v>
      </c>
    </row>
    <row r="57" spans="1:16" s="1" customFormat="1" x14ac:dyDescent="0.2">
      <c r="A57" s="20" t="s">
        <v>37</v>
      </c>
      <c r="B57" s="21">
        <v>37197</v>
      </c>
      <c r="C57" s="20" t="s">
        <v>123</v>
      </c>
      <c r="D57" s="20" t="s">
        <v>43</v>
      </c>
      <c r="E57" s="20" t="s">
        <v>36</v>
      </c>
      <c r="F57" s="22" t="s">
        <v>34</v>
      </c>
      <c r="G57" s="2">
        <v>37469</v>
      </c>
      <c r="H57" s="3">
        <v>119350</v>
      </c>
      <c r="I57" s="3">
        <v>117604.48540000001</v>
      </c>
      <c r="J57" s="67">
        <f ca="1">VLOOKUP(G57,DiscountRate!$A$2:$E$26,5,0)</f>
        <v>0.95961300323248355</v>
      </c>
      <c r="K57" s="67">
        <f t="shared" ca="1" si="20"/>
        <v>0.91961300323248352</v>
      </c>
      <c r="L57" s="1">
        <v>3.31</v>
      </c>
      <c r="M57" s="37">
        <f t="shared" si="18"/>
        <v>3.2249999996513741</v>
      </c>
      <c r="N57" s="4">
        <v>-9996.3812999999991</v>
      </c>
      <c r="O57" s="33">
        <f t="shared" si="19"/>
        <v>-10144.750041608511</v>
      </c>
      <c r="P57" s="42">
        <f t="shared" ca="1" si="21"/>
        <v>-9329.2440528064653</v>
      </c>
    </row>
    <row r="58" spans="1:16" s="1" customFormat="1" x14ac:dyDescent="0.2">
      <c r="A58" s="20" t="s">
        <v>37</v>
      </c>
      <c r="B58" s="21">
        <v>37197</v>
      </c>
      <c r="C58" s="20" t="s">
        <v>123</v>
      </c>
      <c r="D58" s="20" t="s">
        <v>43</v>
      </c>
      <c r="E58" s="20" t="s">
        <v>36</v>
      </c>
      <c r="F58" s="22" t="s">
        <v>34</v>
      </c>
      <c r="G58" s="2">
        <v>37500</v>
      </c>
      <c r="H58" s="3">
        <v>115500</v>
      </c>
      <c r="I58" s="3">
        <v>113592.51790000001</v>
      </c>
      <c r="J58" s="67">
        <f ca="1">VLOOKUP(G58,DiscountRate!$A$2:$E$26,5,0)</f>
        <v>0.95460168789397482</v>
      </c>
      <c r="K58" s="67">
        <f t="shared" ca="1" si="20"/>
        <v>0.91460168789397478</v>
      </c>
      <c r="L58" s="1">
        <v>3.31</v>
      </c>
      <c r="M58" s="37">
        <f t="shared" si="18"/>
        <v>3.2300000002817089</v>
      </c>
      <c r="N58" s="4">
        <v>-9087.4014000000006</v>
      </c>
      <c r="O58" s="33">
        <f t="shared" si="19"/>
        <v>-9239.9999674626324</v>
      </c>
      <c r="P58" s="42">
        <f t="shared" ca="1" si="21"/>
        <v>-8450.9195663815954</v>
      </c>
    </row>
    <row r="59" spans="1:16" s="1" customFormat="1" x14ac:dyDescent="0.2">
      <c r="A59" s="20" t="s">
        <v>37</v>
      </c>
      <c r="B59" s="21">
        <v>37197</v>
      </c>
      <c r="C59" s="20" t="s">
        <v>123</v>
      </c>
      <c r="D59" s="20" t="s">
        <v>43</v>
      </c>
      <c r="E59" s="20" t="s">
        <v>36</v>
      </c>
      <c r="F59" s="22" t="s">
        <v>34</v>
      </c>
      <c r="G59" s="2">
        <v>37530</v>
      </c>
      <c r="H59" s="3">
        <v>119350</v>
      </c>
      <c r="I59" s="3">
        <v>117148.4158</v>
      </c>
      <c r="J59" s="67">
        <f ca="1">VLOOKUP(G59,DiscountRate!$A$2:$E$26,5,0)</f>
        <v>0.94967869608928046</v>
      </c>
      <c r="K59" s="67">
        <f t="shared" ca="1" si="20"/>
        <v>0.90967869608928043</v>
      </c>
      <c r="L59" s="1">
        <v>3.31</v>
      </c>
      <c r="M59" s="37">
        <f t="shared" si="18"/>
        <v>3.270000000273158</v>
      </c>
      <c r="N59" s="4">
        <v>-4685.9366</v>
      </c>
      <c r="O59" s="33">
        <f t="shared" si="19"/>
        <v>-4773.999967398604</v>
      </c>
      <c r="P59" s="42">
        <f t="shared" ca="1" si="21"/>
        <v>-4342.806065473429</v>
      </c>
    </row>
    <row r="60" spans="1:16" s="1" customFormat="1" x14ac:dyDescent="0.2">
      <c r="A60" s="32" t="s">
        <v>140</v>
      </c>
      <c r="B60" s="21"/>
      <c r="C60" s="20"/>
      <c r="D60" s="20"/>
      <c r="E60" s="20"/>
      <c r="F60" s="22"/>
      <c r="G60" s="2"/>
      <c r="H60" s="38">
        <f>SUM(H53:H59)</f>
        <v>823900</v>
      </c>
      <c r="I60" s="38">
        <f>SUM(I53:I59)</f>
        <v>813200.7050999999</v>
      </c>
      <c r="J60" s="67" t="e">
        <f>VLOOKUP(G60,DiscountRate!$A$2:$E$26,5,0)</f>
        <v>#N/A</v>
      </c>
      <c r="K60" s="38"/>
      <c r="L60" s="34"/>
      <c r="M60" s="39"/>
      <c r="N60" s="41">
        <f>SUM(N53:N59)</f>
        <v>-110818.13529999999</v>
      </c>
      <c r="O60" s="41">
        <f>SUM(O53:O59)</f>
        <v>-112073.5000551027</v>
      </c>
      <c r="P60" s="41">
        <f ca="1">SUM(P53:P59)</f>
        <v>-104154.30322470289</v>
      </c>
    </row>
    <row r="61" spans="1:16" s="1" customFormat="1" x14ac:dyDescent="0.2">
      <c r="A61" s="20" t="s">
        <v>40</v>
      </c>
      <c r="B61" s="21">
        <v>37197</v>
      </c>
      <c r="C61" s="20" t="s">
        <v>124</v>
      </c>
      <c r="D61" s="20" t="s">
        <v>43</v>
      </c>
      <c r="E61" s="20" t="s">
        <v>36</v>
      </c>
      <c r="F61" s="22" t="s">
        <v>34</v>
      </c>
      <c r="G61" s="2">
        <v>37347</v>
      </c>
      <c r="H61" s="3">
        <v>34500</v>
      </c>
      <c r="I61" s="3">
        <v>34229.051200000002</v>
      </c>
      <c r="J61" s="67">
        <f ca="1">VLOOKUP(G61,DiscountRate!$A$2:$E$26,5,0)</f>
        <v>0.97893818890568229</v>
      </c>
      <c r="K61" s="67">
        <f ca="1">J61-0.04</f>
        <v>0.93893818890568226</v>
      </c>
      <c r="L61" s="1">
        <v>3.31</v>
      </c>
      <c r="M61" s="37">
        <f t="shared" si="18"/>
        <v>3.06</v>
      </c>
      <c r="N61" s="4">
        <v>-8557.2628000000004</v>
      </c>
      <c r="O61" s="33">
        <f>(M61-L61)*H61</f>
        <v>-8625</v>
      </c>
      <c r="P61" s="42">
        <f ca="1">(M61-L61)*(H61*K61)</f>
        <v>-8098.3418793115097</v>
      </c>
    </row>
    <row r="62" spans="1:16" s="1" customFormat="1" x14ac:dyDescent="0.2">
      <c r="A62" s="20" t="s">
        <v>40</v>
      </c>
      <c r="B62" s="21">
        <v>37197</v>
      </c>
      <c r="C62" s="20" t="s">
        <v>124</v>
      </c>
      <c r="D62" s="20" t="s">
        <v>43</v>
      </c>
      <c r="E62" s="20" t="s">
        <v>36</v>
      </c>
      <c r="F62" s="22" t="s">
        <v>34</v>
      </c>
      <c r="G62" s="2">
        <v>37377</v>
      </c>
      <c r="H62" s="3">
        <v>35650</v>
      </c>
      <c r="I62" s="3">
        <v>35312.610099999998</v>
      </c>
      <c r="J62" s="67">
        <f ca="1">VLOOKUP(G62,DiscountRate!$A$2:$E$26,5,0)</f>
        <v>0.97420402670642303</v>
      </c>
      <c r="K62" s="67">
        <f t="shared" ref="K62:K67" ca="1" si="22">J62-0.04</f>
        <v>0.934204026706423</v>
      </c>
      <c r="L62" s="1">
        <v>3.31</v>
      </c>
      <c r="M62" s="37">
        <f t="shared" si="18"/>
        <v>3.1000000005946884</v>
      </c>
      <c r="N62" s="4">
        <v>-7415.6481000000003</v>
      </c>
      <c r="O62" s="33">
        <f>(M62-L62)*H62</f>
        <v>-7486.4999787993611</v>
      </c>
      <c r="P62" s="42">
        <f t="shared" ref="P62:P67" ca="1" si="23">(M62-L62)*(H62*K62)</f>
        <v>-6993.9184261319124</v>
      </c>
    </row>
    <row r="63" spans="1:16" s="1" customFormat="1" x14ac:dyDescent="0.2">
      <c r="A63" s="20" t="s">
        <v>40</v>
      </c>
      <c r="B63" s="21">
        <v>37197</v>
      </c>
      <c r="C63" s="20" t="s">
        <v>124</v>
      </c>
      <c r="D63" s="20" t="s">
        <v>43</v>
      </c>
      <c r="E63" s="20" t="s">
        <v>36</v>
      </c>
      <c r="F63" s="22" t="s">
        <v>34</v>
      </c>
      <c r="G63" s="2">
        <v>37408</v>
      </c>
      <c r="H63" s="3">
        <v>34500</v>
      </c>
      <c r="I63" s="3">
        <v>34116.547899999998</v>
      </c>
      <c r="J63" s="67">
        <f ca="1">VLOOKUP(G63,DiscountRate!$A$2:$E$26,5,0)</f>
        <v>0.96934638980852328</v>
      </c>
      <c r="K63" s="67">
        <f t="shared" ca="1" si="22"/>
        <v>0.92934638980852324</v>
      </c>
      <c r="L63" s="1">
        <v>3.31</v>
      </c>
      <c r="M63" s="37">
        <f t="shared" si="18"/>
        <v>3.1450000001025895</v>
      </c>
      <c r="N63" s="4">
        <v>-5629.2304000000004</v>
      </c>
      <c r="O63" s="33">
        <f>(M63-L63)*H63</f>
        <v>-5692.4999964606641</v>
      </c>
      <c r="P63" s="42">
        <f t="shared" ca="1" si="23"/>
        <v>-5290.3043206957491</v>
      </c>
    </row>
    <row r="64" spans="1:16" s="1" customFormat="1" x14ac:dyDescent="0.2">
      <c r="A64" s="20" t="s">
        <v>40</v>
      </c>
      <c r="B64" s="21">
        <v>37197</v>
      </c>
      <c r="C64" s="20" t="s">
        <v>124</v>
      </c>
      <c r="D64" s="20" t="s">
        <v>43</v>
      </c>
      <c r="E64" s="20" t="s">
        <v>36</v>
      </c>
      <c r="F64" s="22" t="s">
        <v>34</v>
      </c>
      <c r="G64" s="2">
        <v>37438</v>
      </c>
      <c r="H64" s="3">
        <v>35650</v>
      </c>
      <c r="I64" s="3">
        <v>35194.668299999998</v>
      </c>
      <c r="J64" s="67">
        <f ca="1">VLOOKUP(G64,DiscountRate!$A$2:$E$26,5,0)</f>
        <v>0.9646117680416415</v>
      </c>
      <c r="K64" s="67">
        <f t="shared" ca="1" si="22"/>
        <v>0.92461176804164147</v>
      </c>
      <c r="L64" s="1">
        <v>3.31</v>
      </c>
      <c r="M64" s="37">
        <f t="shared" si="18"/>
        <v>3.1850000010655024</v>
      </c>
      <c r="N64" s="4">
        <v>-4399.3334999999997</v>
      </c>
      <c r="O64" s="33">
        <f>(M64-L64)*H64</f>
        <v>-4456.249962014841</v>
      </c>
      <c r="P64" s="42">
        <f t="shared" ca="1" si="23"/>
        <v>-4120.30115621404</v>
      </c>
    </row>
    <row r="65" spans="1:16" s="1" customFormat="1" x14ac:dyDescent="0.2">
      <c r="A65" s="20" t="s">
        <v>40</v>
      </c>
      <c r="B65" s="21">
        <v>37197</v>
      </c>
      <c r="C65" s="20" t="s">
        <v>124</v>
      </c>
      <c r="D65" s="20" t="s">
        <v>43</v>
      </c>
      <c r="E65" s="20" t="s">
        <v>36</v>
      </c>
      <c r="F65" s="22" t="s">
        <v>34</v>
      </c>
      <c r="G65" s="2">
        <v>37469</v>
      </c>
      <c r="H65" s="3">
        <v>35650</v>
      </c>
      <c r="I65" s="3">
        <v>35128.612500000003</v>
      </c>
      <c r="J65" s="67">
        <f ca="1">VLOOKUP(G65,DiscountRate!$A$2:$E$26,5,0)</f>
        <v>0.95961300323248355</v>
      </c>
      <c r="K65" s="67">
        <f t="shared" ca="1" si="22"/>
        <v>0.91961300323248352</v>
      </c>
      <c r="L65" s="1">
        <v>3.31</v>
      </c>
      <c r="M65" s="37">
        <f>(N65/I65)+L65</f>
        <v>3.224999998932494</v>
      </c>
      <c r="N65" s="4">
        <v>-2985.9321</v>
      </c>
      <c r="O65" s="33">
        <f>(M65-L65)*H65</f>
        <v>-3030.2500380565907</v>
      </c>
      <c r="P65" s="42">
        <f t="shared" ca="1" si="23"/>
        <v>-2786.6573380425689</v>
      </c>
    </row>
    <row r="66" spans="1:16" s="1" customFormat="1" x14ac:dyDescent="0.2">
      <c r="A66" s="20" t="s">
        <v>40</v>
      </c>
      <c r="B66" s="21">
        <v>37197</v>
      </c>
      <c r="C66" s="20" t="s">
        <v>124</v>
      </c>
      <c r="D66" s="20" t="s">
        <v>43</v>
      </c>
      <c r="E66" s="20" t="s">
        <v>36</v>
      </c>
      <c r="F66" s="22" t="s">
        <v>34</v>
      </c>
      <c r="G66" s="2">
        <v>37500</v>
      </c>
      <c r="H66" s="3">
        <v>34500</v>
      </c>
      <c r="I66" s="3">
        <v>33930.232600000003</v>
      </c>
      <c r="J66" s="67">
        <f ca="1">VLOOKUP(G66,DiscountRate!$A$2:$E$26,5,0)</f>
        <v>0.95460168789397482</v>
      </c>
      <c r="K66" s="67">
        <f t="shared" ca="1" si="22"/>
        <v>0.91460168789397478</v>
      </c>
      <c r="L66" s="1">
        <v>3.31</v>
      </c>
      <c r="M66" s="37">
        <f t="shared" ref="M66:M75" si="24">(N66/I66)+L66</f>
        <v>3.230000000235778</v>
      </c>
      <c r="N66" s="4">
        <v>-2714.4186</v>
      </c>
      <c r="O66" s="33">
        <f t="shared" ref="O66:O75" si="25">(M66-L66)*H66</f>
        <v>-2759.9999918656595</v>
      </c>
      <c r="P66" s="42">
        <f t="shared" ca="1" si="23"/>
        <v>-2524.3006511476888</v>
      </c>
    </row>
    <row r="67" spans="1:16" s="1" customFormat="1" x14ac:dyDescent="0.2">
      <c r="A67" s="20" t="s">
        <v>40</v>
      </c>
      <c r="B67" s="21">
        <v>37197</v>
      </c>
      <c r="C67" s="20" t="s">
        <v>124</v>
      </c>
      <c r="D67" s="20" t="s">
        <v>43</v>
      </c>
      <c r="E67" s="20" t="s">
        <v>36</v>
      </c>
      <c r="F67" s="22" t="s">
        <v>34</v>
      </c>
      <c r="G67" s="2">
        <v>37530</v>
      </c>
      <c r="H67" s="3">
        <v>35650</v>
      </c>
      <c r="I67" s="3">
        <v>34992.383900000001</v>
      </c>
      <c r="J67" s="67">
        <f ca="1">VLOOKUP(G67,DiscountRate!$A$2:$E$26,5,0)</f>
        <v>0.94967869608928046</v>
      </c>
      <c r="K67" s="67">
        <f t="shared" ca="1" si="22"/>
        <v>0.90967869608928043</v>
      </c>
      <c r="L67" s="1">
        <v>3.31</v>
      </c>
      <c r="M67" s="37">
        <f t="shared" si="24"/>
        <v>3.2699999987425836</v>
      </c>
      <c r="N67" s="4">
        <v>-1399.6954000000001</v>
      </c>
      <c r="O67" s="33">
        <f t="shared" si="25"/>
        <v>-1426.0000448268956</v>
      </c>
      <c r="P67" s="42">
        <f t="shared" ca="1" si="23"/>
        <v>-1297.2018614013859</v>
      </c>
    </row>
    <row r="68" spans="1:16" s="1" customFormat="1" x14ac:dyDescent="0.2">
      <c r="A68" s="20"/>
      <c r="B68" s="21"/>
      <c r="C68" s="20"/>
      <c r="D68" s="20"/>
      <c r="E68" s="20"/>
      <c r="F68" s="22"/>
      <c r="G68" s="2"/>
      <c r="H68" s="38">
        <f>SUM(H61:H67)</f>
        <v>246100</v>
      </c>
      <c r="I68" s="38">
        <f>SUM(I61:I67)</f>
        <v>242904.10649999999</v>
      </c>
      <c r="J68" s="67" t="e">
        <f>VLOOKUP(G68,DiscountRate!$A$2:$E$26,5,0)</f>
        <v>#N/A</v>
      </c>
      <c r="K68" s="38"/>
      <c r="L68" s="34"/>
      <c r="M68" s="34"/>
      <c r="N68" s="41">
        <f>SUM(N61:N67)</f>
        <v>-33101.520900000003</v>
      </c>
      <c r="O68" s="41">
        <f>SUM(O61:O67)</f>
        <v>-33476.500012024015</v>
      </c>
      <c r="P68" s="41">
        <f ca="1">SUM(P61:P67)</f>
        <v>-31111.025632944857</v>
      </c>
    </row>
    <row r="69" spans="1:16" s="1" customFormat="1" x14ac:dyDescent="0.2">
      <c r="A69" s="32" t="s">
        <v>137</v>
      </c>
      <c r="B69" s="21"/>
      <c r="C69" s="20"/>
      <c r="D69" s="20"/>
      <c r="E69" s="20"/>
      <c r="F69" s="22"/>
      <c r="G69" s="2"/>
      <c r="H69" s="3"/>
      <c r="I69" s="3"/>
      <c r="J69" s="67" t="e">
        <f>VLOOKUP(G69,DiscountRate!$A$2:$E$26,5,0)</f>
        <v>#N/A</v>
      </c>
      <c r="K69" s="3"/>
      <c r="N69" s="4"/>
      <c r="O69" s="33"/>
    </row>
    <row r="70" spans="1:16" s="1" customFormat="1" x14ac:dyDescent="0.2">
      <c r="A70" s="20" t="s">
        <v>37</v>
      </c>
      <c r="B70" s="21">
        <v>37202</v>
      </c>
      <c r="C70" s="20" t="s">
        <v>0</v>
      </c>
      <c r="D70" s="20" t="s">
        <v>39</v>
      </c>
      <c r="E70" s="20" t="s">
        <v>39</v>
      </c>
      <c r="F70" s="22" t="s">
        <v>34</v>
      </c>
      <c r="G70" s="2">
        <v>37347</v>
      </c>
      <c r="H70" s="3">
        <v>-115500</v>
      </c>
      <c r="I70" s="3">
        <v>-114592.9106</v>
      </c>
      <c r="J70" s="67">
        <f ca="1">VLOOKUP(G70,DiscountRate!$A$2:$E$26,5,0)</f>
        <v>0.97893818890568229</v>
      </c>
      <c r="K70" s="67">
        <f ca="1">J70-0.04</f>
        <v>0.93893818890568226</v>
      </c>
      <c r="L70" s="1">
        <v>2.63</v>
      </c>
      <c r="M70" s="1">
        <f t="shared" si="24"/>
        <v>2.5649999999040078</v>
      </c>
      <c r="N70" s="4">
        <v>7448.5392000000002</v>
      </c>
      <c r="O70" s="33">
        <f t="shared" si="25"/>
        <v>7507.5000110870815</v>
      </c>
      <c r="P70" s="42">
        <f ca="1">(M70-L70)*(H70*K70)</f>
        <v>7049.078463619494</v>
      </c>
    </row>
    <row r="71" spans="1:16" s="1" customFormat="1" x14ac:dyDescent="0.2">
      <c r="A71" s="20" t="s">
        <v>37</v>
      </c>
      <c r="B71" s="21">
        <v>37202</v>
      </c>
      <c r="C71" s="20" t="s">
        <v>0</v>
      </c>
      <c r="D71" s="20" t="s">
        <v>39</v>
      </c>
      <c r="E71" s="20" t="s">
        <v>39</v>
      </c>
      <c r="F71" s="22" t="s">
        <v>34</v>
      </c>
      <c r="G71" s="2">
        <v>37377</v>
      </c>
      <c r="H71" s="3">
        <v>-119350</v>
      </c>
      <c r="I71" s="3">
        <v>-118220.4774</v>
      </c>
      <c r="J71" s="67">
        <f ca="1">VLOOKUP(G71,DiscountRate!$A$2:$E$26,5,0)</f>
        <v>0.97420402670642303</v>
      </c>
      <c r="K71" s="67">
        <f t="shared" ref="K71:K76" ca="1" si="26">J71-0.04</f>
        <v>0.934204026706423</v>
      </c>
      <c r="L71" s="1">
        <v>2.63</v>
      </c>
      <c r="M71" s="1">
        <f t="shared" si="24"/>
        <v>2.6050000002960569</v>
      </c>
      <c r="N71" s="4">
        <v>2955.5119</v>
      </c>
      <c r="O71" s="33">
        <f t="shared" si="25"/>
        <v>2983.7499646655915</v>
      </c>
      <c r="P71" s="42">
        <f t="shared" ref="P71:P76" ca="1" si="27">(M71-L71)*(H71*K71)</f>
        <v>2787.4312316757432</v>
      </c>
    </row>
    <row r="72" spans="1:16" s="1" customFormat="1" x14ac:dyDescent="0.2">
      <c r="A72" s="20" t="s">
        <v>37</v>
      </c>
      <c r="B72" s="21">
        <v>37202</v>
      </c>
      <c r="C72" s="20" t="s">
        <v>0</v>
      </c>
      <c r="D72" s="20" t="s">
        <v>39</v>
      </c>
      <c r="E72" s="20" t="s">
        <v>39</v>
      </c>
      <c r="F72" s="22" t="s">
        <v>34</v>
      </c>
      <c r="G72" s="2">
        <v>37408</v>
      </c>
      <c r="H72" s="3">
        <v>-115500</v>
      </c>
      <c r="I72" s="3">
        <v>-114216.2692</v>
      </c>
      <c r="J72" s="67">
        <f ca="1">VLOOKUP(G72,DiscountRate!$A$2:$E$26,5,0)</f>
        <v>0.96934638980852328</v>
      </c>
      <c r="K72" s="67">
        <f t="shared" ca="1" si="26"/>
        <v>0.92934638980852324</v>
      </c>
      <c r="L72" s="1">
        <v>2.63</v>
      </c>
      <c r="M72" s="1">
        <f t="shared" si="24"/>
        <v>2.6500000001400852</v>
      </c>
      <c r="N72" s="4">
        <v>-2284.3254000000002</v>
      </c>
      <c r="O72" s="33">
        <f t="shared" si="25"/>
        <v>-2310.0000161798516</v>
      </c>
      <c r="P72" s="42">
        <f t="shared" ca="1" si="27"/>
        <v>-2146.790175494375</v>
      </c>
    </row>
    <row r="73" spans="1:16" s="1" customFormat="1" x14ac:dyDescent="0.2">
      <c r="A73" s="20" t="s">
        <v>37</v>
      </c>
      <c r="B73" s="21">
        <v>37202</v>
      </c>
      <c r="C73" s="20" t="s">
        <v>0</v>
      </c>
      <c r="D73" s="20" t="s">
        <v>39</v>
      </c>
      <c r="E73" s="20" t="s">
        <v>39</v>
      </c>
      <c r="F73" s="22" t="s">
        <v>34</v>
      </c>
      <c r="G73" s="2">
        <v>37438</v>
      </c>
      <c r="H73" s="3">
        <v>-119350</v>
      </c>
      <c r="I73" s="3">
        <v>-117825.62880000001</v>
      </c>
      <c r="J73" s="67">
        <f ca="1">VLOOKUP(G73,DiscountRate!$A$2:$E$26,5,0)</f>
        <v>0.9646117680416415</v>
      </c>
      <c r="K73" s="67">
        <f t="shared" ca="1" si="26"/>
        <v>0.92461176804164147</v>
      </c>
      <c r="L73" s="1">
        <v>2.63</v>
      </c>
      <c r="M73" s="1">
        <f t="shared" si="24"/>
        <v>2.6899999997623607</v>
      </c>
      <c r="N73" s="4">
        <v>-7069.5376999999999</v>
      </c>
      <c r="O73" s="33">
        <f t="shared" si="25"/>
        <v>-7160.9999716377624</v>
      </c>
      <c r="P73" s="42">
        <f t="shared" ca="1" si="27"/>
        <v>-6621.1448447221364</v>
      </c>
    </row>
    <row r="74" spans="1:16" s="1" customFormat="1" x14ac:dyDescent="0.2">
      <c r="A74" s="20" t="s">
        <v>37</v>
      </c>
      <c r="B74" s="21">
        <v>37202</v>
      </c>
      <c r="C74" s="20" t="s">
        <v>0</v>
      </c>
      <c r="D74" s="20" t="s">
        <v>39</v>
      </c>
      <c r="E74" s="20" t="s">
        <v>39</v>
      </c>
      <c r="F74" s="22" t="s">
        <v>34</v>
      </c>
      <c r="G74" s="2">
        <v>37469</v>
      </c>
      <c r="H74" s="3">
        <v>-119350</v>
      </c>
      <c r="I74" s="3">
        <v>-117604.48540000001</v>
      </c>
      <c r="J74" s="67">
        <f ca="1">VLOOKUP(G74,DiscountRate!$A$2:$E$26,5,0)</f>
        <v>0.95961300323248355</v>
      </c>
      <c r="K74" s="67">
        <f t="shared" ca="1" si="26"/>
        <v>0.91961300323248352</v>
      </c>
      <c r="L74" s="1">
        <v>2.63</v>
      </c>
      <c r="M74" s="1">
        <f t="shared" si="24"/>
        <v>2.7299999996598769</v>
      </c>
      <c r="N74" s="4">
        <v>-11760.4485</v>
      </c>
      <c r="O74" s="33">
        <f t="shared" si="25"/>
        <v>-11934.999959406327</v>
      </c>
      <c r="P74" s="42">
        <f t="shared" ca="1" si="27"/>
        <v>-10975.58115624922</v>
      </c>
    </row>
    <row r="75" spans="1:16" s="1" customFormat="1" x14ac:dyDescent="0.2">
      <c r="A75" s="20" t="s">
        <v>37</v>
      </c>
      <c r="B75" s="21">
        <v>37202</v>
      </c>
      <c r="C75" s="20" t="s">
        <v>0</v>
      </c>
      <c r="D75" s="20" t="s">
        <v>39</v>
      </c>
      <c r="E75" s="20" t="s">
        <v>39</v>
      </c>
      <c r="F75" s="22" t="s">
        <v>34</v>
      </c>
      <c r="G75" s="2">
        <v>37500</v>
      </c>
      <c r="H75" s="3">
        <v>-115500</v>
      </c>
      <c r="I75" s="3">
        <v>-113592.51790000001</v>
      </c>
      <c r="J75" s="67">
        <f ca="1">VLOOKUP(G75,DiscountRate!$A$2:$E$26,5,0)</f>
        <v>0.95460168789397482</v>
      </c>
      <c r="K75" s="67">
        <f t="shared" ca="1" si="26"/>
        <v>0.91460168789397478</v>
      </c>
      <c r="L75" s="1">
        <v>2.63</v>
      </c>
      <c r="M75" s="1">
        <f t="shared" si="24"/>
        <v>2.7350000001804697</v>
      </c>
      <c r="N75" s="4">
        <v>-11927.214400000001</v>
      </c>
      <c r="O75" s="33">
        <f t="shared" si="25"/>
        <v>-12127.500020844267</v>
      </c>
      <c r="P75" s="42">
        <f t="shared" ca="1" si="27"/>
        <v>-11091.83198899838</v>
      </c>
    </row>
    <row r="76" spans="1:16" s="1" customFormat="1" x14ac:dyDescent="0.2">
      <c r="A76" s="20" t="s">
        <v>37</v>
      </c>
      <c r="B76" s="21">
        <v>37202</v>
      </c>
      <c r="C76" s="20" t="s">
        <v>0</v>
      </c>
      <c r="D76" s="20" t="s">
        <v>39</v>
      </c>
      <c r="E76" s="20" t="s">
        <v>39</v>
      </c>
      <c r="F76" s="22" t="s">
        <v>34</v>
      </c>
      <c r="G76" s="2">
        <v>37530</v>
      </c>
      <c r="H76" s="3">
        <v>-119350</v>
      </c>
      <c r="I76" s="3">
        <v>-117148.4158</v>
      </c>
      <c r="J76" s="67">
        <f ca="1">VLOOKUP(G76,DiscountRate!$A$2:$E$26,5,0)</f>
        <v>0.94967869608928046</v>
      </c>
      <c r="K76" s="67">
        <f t="shared" ca="1" si="26"/>
        <v>0.90967869608928043</v>
      </c>
      <c r="L76" s="1">
        <v>2.63</v>
      </c>
      <c r="M76" s="1">
        <f>(N76/I76)+L76</f>
        <v>2.7750000000768256</v>
      </c>
      <c r="N76" s="4">
        <v>-16986.5203</v>
      </c>
      <c r="O76" s="33">
        <f>(M76-L76)*H76</f>
        <v>-17305.750009169144</v>
      </c>
      <c r="P76" s="42">
        <f t="shared" ca="1" si="27"/>
        <v>-15742.672103188041</v>
      </c>
    </row>
    <row r="77" spans="1:16" s="1" customFormat="1" x14ac:dyDescent="0.2">
      <c r="A77" s="32" t="s">
        <v>140</v>
      </c>
      <c r="B77" s="21"/>
      <c r="C77" s="20"/>
      <c r="D77" s="20"/>
      <c r="E77" s="20"/>
      <c r="F77" s="22"/>
      <c r="G77" s="2"/>
      <c r="H77" s="38">
        <f>SUM(H70:H76)</f>
        <v>-823900</v>
      </c>
      <c r="I77" s="38">
        <f>SUM(I70:I76)</f>
        <v>-813200.7050999999</v>
      </c>
      <c r="J77" s="67" t="e">
        <f>VLOOKUP(G77,DiscountRate!$A$2:$E$26,5,0)</f>
        <v>#N/A</v>
      </c>
      <c r="K77" s="38"/>
      <c r="L77" s="34"/>
      <c r="M77" s="34"/>
      <c r="N77" s="41">
        <f>SUM(N70:N76)</f>
        <v>-39623.995200000005</v>
      </c>
      <c r="O77" s="41">
        <f>SUM(O70:O76)</f>
        <v>-40348.000001484674</v>
      </c>
      <c r="P77" s="41">
        <f ca="1">SUM(P70:P76)</f>
        <v>-36741.510573356914</v>
      </c>
    </row>
    <row r="78" spans="1:16" s="1" customFormat="1" x14ac:dyDescent="0.2">
      <c r="A78" s="20" t="s">
        <v>37</v>
      </c>
      <c r="B78" s="21">
        <v>37202</v>
      </c>
      <c r="C78" s="20" t="s">
        <v>1</v>
      </c>
      <c r="D78" s="20" t="s">
        <v>43</v>
      </c>
      <c r="E78" s="20" t="s">
        <v>36</v>
      </c>
      <c r="F78" s="22" t="s">
        <v>34</v>
      </c>
      <c r="G78" s="2">
        <v>37347</v>
      </c>
      <c r="H78" s="3">
        <v>115500</v>
      </c>
      <c r="I78" s="3">
        <v>114592.9106</v>
      </c>
      <c r="J78" s="67">
        <f ca="1">VLOOKUP(G78,DiscountRate!$A$2:$E$26,5,0)</f>
        <v>0.97893818890568229</v>
      </c>
      <c r="K78" s="67">
        <f ca="1">J78-0.04</f>
        <v>0.93893818890568226</v>
      </c>
      <c r="L78" s="1">
        <v>3.12</v>
      </c>
      <c r="M78" s="1">
        <f t="shared" ref="M78:M84" si="28">(N78/I78)+L78</f>
        <v>3.0600000003141559</v>
      </c>
      <c r="N78" s="4">
        <v>-6875.5745999999999</v>
      </c>
      <c r="O78" s="33">
        <f t="shared" ref="O78:O84" si="29">(M78-L78)*H78</f>
        <v>-6929.9999637150095</v>
      </c>
      <c r="P78" s="42">
        <f ca="1">(M78-L78)*(H78*K78)</f>
        <v>-6506.8416150470157</v>
      </c>
    </row>
    <row r="79" spans="1:16" s="1" customFormat="1" x14ac:dyDescent="0.2">
      <c r="A79" s="20" t="s">
        <v>37</v>
      </c>
      <c r="B79" s="21">
        <v>37202</v>
      </c>
      <c r="C79" s="20" t="s">
        <v>1</v>
      </c>
      <c r="D79" s="20" t="s">
        <v>43</v>
      </c>
      <c r="E79" s="20" t="s">
        <v>36</v>
      </c>
      <c r="F79" s="22" t="s">
        <v>34</v>
      </c>
      <c r="G79" s="2">
        <v>37377</v>
      </c>
      <c r="H79" s="3">
        <v>119350</v>
      </c>
      <c r="I79" s="3">
        <v>118220.4774</v>
      </c>
      <c r="J79" s="67">
        <f ca="1">VLOOKUP(G79,DiscountRate!$A$2:$E$26,5,0)</f>
        <v>0.97420402670642303</v>
      </c>
      <c r="K79" s="67">
        <f t="shared" ref="K79:K84" ca="1" si="30">J79-0.04</f>
        <v>0.934204026706423</v>
      </c>
      <c r="L79" s="1">
        <v>3.12</v>
      </c>
      <c r="M79" s="1">
        <f t="shared" si="28"/>
        <v>3.1000000004060211</v>
      </c>
      <c r="N79" s="4">
        <v>-2364.4095000000002</v>
      </c>
      <c r="O79" s="33">
        <f t="shared" si="29"/>
        <v>-2386.9999515413965</v>
      </c>
      <c r="P79" s="42">
        <f t="shared" ref="P79:P84" ca="1" si="31">(M79-L79)*(H79*K79)</f>
        <v>-2229.9449664780091</v>
      </c>
    </row>
    <row r="80" spans="1:16" s="1" customFormat="1" x14ac:dyDescent="0.2">
      <c r="A80" s="20" t="s">
        <v>37</v>
      </c>
      <c r="B80" s="21">
        <v>37202</v>
      </c>
      <c r="C80" s="20" t="s">
        <v>1</v>
      </c>
      <c r="D80" s="20" t="s">
        <v>43</v>
      </c>
      <c r="E80" s="20" t="s">
        <v>36</v>
      </c>
      <c r="F80" s="22" t="s">
        <v>34</v>
      </c>
      <c r="G80" s="2">
        <v>37408</v>
      </c>
      <c r="H80" s="3">
        <v>115500</v>
      </c>
      <c r="I80" s="3">
        <v>114216.2692</v>
      </c>
      <c r="J80" s="67">
        <f ca="1">VLOOKUP(G80,DiscountRate!$A$2:$E$26,5,0)</f>
        <v>0.96934638980852328</v>
      </c>
      <c r="K80" s="67">
        <f t="shared" ca="1" si="30"/>
        <v>0.92934638980852324</v>
      </c>
      <c r="L80" s="1">
        <v>3.12</v>
      </c>
      <c r="M80" s="1">
        <f t="shared" si="28"/>
        <v>3.1449999997373403</v>
      </c>
      <c r="N80" s="4">
        <v>2855.4067</v>
      </c>
      <c r="O80" s="33">
        <f t="shared" si="29"/>
        <v>2887.4999696627979</v>
      </c>
      <c r="P80" s="42">
        <f t="shared" ca="1" si="31"/>
        <v>2683.4876723783414</v>
      </c>
    </row>
    <row r="81" spans="1:16" s="1" customFormat="1" x14ac:dyDescent="0.2">
      <c r="A81" s="20" t="s">
        <v>37</v>
      </c>
      <c r="B81" s="21">
        <v>37202</v>
      </c>
      <c r="C81" s="20" t="s">
        <v>1</v>
      </c>
      <c r="D81" s="20" t="s">
        <v>43</v>
      </c>
      <c r="E81" s="20" t="s">
        <v>36</v>
      </c>
      <c r="F81" s="22" t="s">
        <v>34</v>
      </c>
      <c r="G81" s="2">
        <v>37438</v>
      </c>
      <c r="H81" s="3">
        <v>119350</v>
      </c>
      <c r="I81" s="3">
        <v>117825.62880000001</v>
      </c>
      <c r="J81" s="67">
        <f ca="1">VLOOKUP(G81,DiscountRate!$A$2:$E$26,5,0)</f>
        <v>0.9646117680416415</v>
      </c>
      <c r="K81" s="67">
        <f t="shared" ca="1" si="30"/>
        <v>0.92461176804164147</v>
      </c>
      <c r="L81" s="1">
        <v>3.12</v>
      </c>
      <c r="M81" s="1">
        <f t="shared" si="28"/>
        <v>3.1850000002376393</v>
      </c>
      <c r="N81" s="4">
        <v>7658.6659</v>
      </c>
      <c r="O81" s="33">
        <f t="shared" si="29"/>
        <v>7757.7500283622376</v>
      </c>
      <c r="P81" s="42">
        <f t="shared" ca="1" si="31"/>
        <v>7172.9069697491022</v>
      </c>
    </row>
    <row r="82" spans="1:16" s="1" customFormat="1" x14ac:dyDescent="0.2">
      <c r="A82" s="20" t="s">
        <v>37</v>
      </c>
      <c r="B82" s="21">
        <v>37202</v>
      </c>
      <c r="C82" s="20" t="s">
        <v>1</v>
      </c>
      <c r="D82" s="20" t="s">
        <v>43</v>
      </c>
      <c r="E82" s="20" t="s">
        <v>36</v>
      </c>
      <c r="F82" s="22" t="s">
        <v>34</v>
      </c>
      <c r="G82" s="2">
        <v>37469</v>
      </c>
      <c r="H82" s="3">
        <v>119350</v>
      </c>
      <c r="I82" s="3">
        <v>117604.48540000001</v>
      </c>
      <c r="J82" s="67">
        <f ca="1">VLOOKUP(G82,DiscountRate!$A$2:$E$26,5,0)</f>
        <v>0.95961300323248355</v>
      </c>
      <c r="K82" s="67">
        <f t="shared" ca="1" si="30"/>
        <v>0.91961300323248352</v>
      </c>
      <c r="L82" s="1">
        <v>3.12</v>
      </c>
      <c r="M82" s="1">
        <f t="shared" si="28"/>
        <v>3.2250000002806019</v>
      </c>
      <c r="N82" s="4">
        <v>12348.471</v>
      </c>
      <c r="O82" s="33">
        <f t="shared" si="29"/>
        <v>12531.750033489818</v>
      </c>
      <c r="P82" s="42">
        <f t="shared" ca="1" si="31"/>
        <v>11524.360284056349</v>
      </c>
    </row>
    <row r="83" spans="1:16" s="1" customFormat="1" x14ac:dyDescent="0.2">
      <c r="A83" s="20" t="s">
        <v>37</v>
      </c>
      <c r="B83" s="21">
        <v>37202</v>
      </c>
      <c r="C83" s="20" t="s">
        <v>1</v>
      </c>
      <c r="D83" s="20" t="s">
        <v>43</v>
      </c>
      <c r="E83" s="20" t="s">
        <v>36</v>
      </c>
      <c r="F83" s="22" t="s">
        <v>34</v>
      </c>
      <c r="G83" s="2">
        <v>37500</v>
      </c>
      <c r="H83" s="3">
        <v>115500</v>
      </c>
      <c r="I83" s="3">
        <v>113592.51790000001</v>
      </c>
      <c r="J83" s="67">
        <f ca="1">VLOOKUP(G83,DiscountRate!$A$2:$E$26,5,0)</f>
        <v>0.95460168789397482</v>
      </c>
      <c r="K83" s="67">
        <f t="shared" ca="1" si="30"/>
        <v>0.91460168789397478</v>
      </c>
      <c r="L83" s="1">
        <v>3.12</v>
      </c>
      <c r="M83" s="1">
        <f t="shared" si="28"/>
        <v>3.2300000002729052</v>
      </c>
      <c r="N83" s="4">
        <v>12495.177</v>
      </c>
      <c r="O83" s="33">
        <f t="shared" si="29"/>
        <v>12705.000031520542</v>
      </c>
      <c r="P83" s="42">
        <f t="shared" ca="1" si="31"/>
        <v>11620.014473521691</v>
      </c>
    </row>
    <row r="84" spans="1:16" s="1" customFormat="1" x14ac:dyDescent="0.2">
      <c r="A84" s="20" t="s">
        <v>37</v>
      </c>
      <c r="B84" s="21">
        <v>37202</v>
      </c>
      <c r="C84" s="20" t="s">
        <v>1</v>
      </c>
      <c r="D84" s="20" t="s">
        <v>43</v>
      </c>
      <c r="E84" s="20" t="s">
        <v>36</v>
      </c>
      <c r="F84" s="22" t="s">
        <v>34</v>
      </c>
      <c r="G84" s="2">
        <v>37530</v>
      </c>
      <c r="H84" s="3">
        <v>119350</v>
      </c>
      <c r="I84" s="3">
        <v>117148.4158</v>
      </c>
      <c r="J84" s="67">
        <f ca="1">VLOOKUP(G84,DiscountRate!$A$2:$E$26,5,0)</f>
        <v>0.94967869608928046</v>
      </c>
      <c r="K84" s="67">
        <f t="shared" ca="1" si="30"/>
        <v>0.90967869608928043</v>
      </c>
      <c r="L84" s="1">
        <v>3.12</v>
      </c>
      <c r="M84" s="1">
        <f t="shared" si="28"/>
        <v>3.2700000002560854</v>
      </c>
      <c r="N84" s="4">
        <v>17572.2624</v>
      </c>
      <c r="O84" s="33">
        <f t="shared" si="29"/>
        <v>17902.50003056378</v>
      </c>
      <c r="P84" s="42">
        <f t="shared" ca="1" si="31"/>
        <v>16285.52288454156</v>
      </c>
    </row>
    <row r="85" spans="1:16" s="1" customFormat="1" x14ac:dyDescent="0.2">
      <c r="A85" s="32" t="s">
        <v>137</v>
      </c>
      <c r="B85" s="21"/>
      <c r="C85" s="20"/>
      <c r="D85" s="20"/>
      <c r="E85" s="20"/>
      <c r="F85" s="22"/>
      <c r="G85" s="2"/>
      <c r="H85" s="38">
        <f>SUM(H78:H84)</f>
        <v>823900</v>
      </c>
      <c r="I85" s="38">
        <f>SUM(I78:I84)</f>
        <v>813200.7050999999</v>
      </c>
      <c r="J85" s="67" t="e">
        <f>VLOOKUP(G85,DiscountRate!$A$2:$E$26,5,0)</f>
        <v>#N/A</v>
      </c>
      <c r="K85" s="38"/>
      <c r="L85" s="34"/>
      <c r="M85" s="34"/>
      <c r="N85" s="41">
        <f>SUM(N78:N84)</f>
        <v>43689.998899999999</v>
      </c>
      <c r="O85" s="41">
        <f>SUM(O78:O84)</f>
        <v>44467.500178342772</v>
      </c>
      <c r="P85" s="41">
        <f ca="1">SUM(P78:P84)</f>
        <v>40549.505702722025</v>
      </c>
    </row>
    <row r="86" spans="1:16" s="1" customFormat="1" x14ac:dyDescent="0.2">
      <c r="A86" s="20" t="s">
        <v>40</v>
      </c>
      <c r="B86" s="21">
        <v>37202</v>
      </c>
      <c r="C86" s="20" t="s">
        <v>138</v>
      </c>
      <c r="D86" s="20" t="s">
        <v>39</v>
      </c>
      <c r="E86" s="20" t="s">
        <v>39</v>
      </c>
      <c r="F86" s="22" t="s">
        <v>34</v>
      </c>
      <c r="G86" s="2">
        <v>37347</v>
      </c>
      <c r="H86" s="3">
        <v>-34500</v>
      </c>
      <c r="I86" s="3">
        <v>-34229.051200000002</v>
      </c>
      <c r="J86" s="67">
        <f ca="1">VLOOKUP(G86,DiscountRate!$A$2:$E$26,5,0)</f>
        <v>0.97893818890568229</v>
      </c>
      <c r="K86" s="67">
        <f ca="1">J86-0.04</f>
        <v>0.93893818890568226</v>
      </c>
      <c r="L86" s="1">
        <v>2.63</v>
      </c>
      <c r="M86" s="1">
        <v>2.5649999999040078</v>
      </c>
      <c r="N86" s="4">
        <f>(M86-L86)*I86</f>
        <v>2224.888331285717</v>
      </c>
      <c r="O86" s="33">
        <f t="shared" ref="O86:O92" si="32">(M86-L86)*H86</f>
        <v>2242.5000033117258</v>
      </c>
      <c r="P86" s="42">
        <f ca="1">(M86-L86)*(H86*K86)</f>
        <v>2105.5688917304983</v>
      </c>
    </row>
    <row r="87" spans="1:16" s="1" customFormat="1" x14ac:dyDescent="0.2">
      <c r="A87" s="20" t="s">
        <v>40</v>
      </c>
      <c r="B87" s="21">
        <v>37202</v>
      </c>
      <c r="C87" s="20" t="s">
        <v>138</v>
      </c>
      <c r="D87" s="20" t="s">
        <v>39</v>
      </c>
      <c r="E87" s="20" t="s">
        <v>39</v>
      </c>
      <c r="F87" s="22" t="s">
        <v>34</v>
      </c>
      <c r="G87" s="2">
        <v>37377</v>
      </c>
      <c r="H87" s="3">
        <v>-35650</v>
      </c>
      <c r="I87" s="3">
        <v>-35312.610099999998</v>
      </c>
      <c r="J87" s="67">
        <f ca="1">VLOOKUP(G87,DiscountRate!$A$2:$E$26,5,0)</f>
        <v>0.97420402670642303</v>
      </c>
      <c r="K87" s="67">
        <f t="shared" ref="K87:K92" ca="1" si="33">J87-0.04</f>
        <v>0.934204026706423</v>
      </c>
      <c r="L87" s="1">
        <v>2.63</v>
      </c>
      <c r="M87" s="1">
        <v>2.6050000002960569</v>
      </c>
      <c r="N87" s="4">
        <f t="shared" ref="N87:N92" si="34">(M87-L87)*I87</f>
        <v>882.81524204545292</v>
      </c>
      <c r="O87" s="33">
        <f t="shared" si="32"/>
        <v>891.24998944556637</v>
      </c>
      <c r="P87" s="42">
        <f t="shared" ref="P87:P92" ca="1" si="35">(M87-L87)*(H87*K87)</f>
        <v>832.60932894210498</v>
      </c>
    </row>
    <row r="88" spans="1:16" s="1" customFormat="1" x14ac:dyDescent="0.2">
      <c r="A88" s="20" t="s">
        <v>40</v>
      </c>
      <c r="B88" s="21">
        <v>37202</v>
      </c>
      <c r="C88" s="20" t="s">
        <v>138</v>
      </c>
      <c r="D88" s="20" t="s">
        <v>39</v>
      </c>
      <c r="E88" s="20" t="s">
        <v>39</v>
      </c>
      <c r="F88" s="22" t="s">
        <v>34</v>
      </c>
      <c r="G88" s="2">
        <v>37408</v>
      </c>
      <c r="H88" s="3">
        <v>-34500</v>
      </c>
      <c r="I88" s="3">
        <v>-34116.547899999998</v>
      </c>
      <c r="J88" s="67">
        <f ca="1">VLOOKUP(G88,DiscountRate!$A$2:$E$26,5,0)</f>
        <v>0.96934638980852328</v>
      </c>
      <c r="K88" s="67">
        <f t="shared" ca="1" si="33"/>
        <v>0.92934638980852324</v>
      </c>
      <c r="L88" s="1">
        <v>2.63</v>
      </c>
      <c r="M88" s="1">
        <v>2.6500000001400852</v>
      </c>
      <c r="N88" s="4">
        <f t="shared" si="34"/>
        <v>-682.33096277922664</v>
      </c>
      <c r="O88" s="33">
        <f t="shared" si="32"/>
        <v>-690.00000483294264</v>
      </c>
      <c r="P88" s="42">
        <f t="shared" ca="1" si="35"/>
        <v>-641.24901345935882</v>
      </c>
    </row>
    <row r="89" spans="1:16" s="1" customFormat="1" x14ac:dyDescent="0.2">
      <c r="A89" s="20" t="s">
        <v>40</v>
      </c>
      <c r="B89" s="21">
        <v>37202</v>
      </c>
      <c r="C89" s="20" t="s">
        <v>138</v>
      </c>
      <c r="D89" s="20" t="s">
        <v>39</v>
      </c>
      <c r="E89" s="20" t="s">
        <v>39</v>
      </c>
      <c r="F89" s="22" t="s">
        <v>34</v>
      </c>
      <c r="G89" s="2">
        <v>37438</v>
      </c>
      <c r="H89" s="3">
        <v>-35650</v>
      </c>
      <c r="I89" s="3">
        <v>-35194.668299999998</v>
      </c>
      <c r="J89" s="67">
        <f ca="1">VLOOKUP(G89,DiscountRate!$A$2:$E$26,5,0)</f>
        <v>0.9646117680416415</v>
      </c>
      <c r="K89" s="67">
        <f t="shared" ca="1" si="33"/>
        <v>0.92461176804164147</v>
      </c>
      <c r="L89" s="1">
        <v>2.63</v>
      </c>
      <c r="M89" s="1">
        <v>2.6899999997623607</v>
      </c>
      <c r="N89" s="4">
        <f t="shared" si="34"/>
        <v>-2111.6800896363675</v>
      </c>
      <c r="O89" s="33">
        <f t="shared" si="32"/>
        <v>-2138.9999915281628</v>
      </c>
      <c r="P89" s="42">
        <f t="shared" ca="1" si="35"/>
        <v>-1977.7445640079109</v>
      </c>
    </row>
    <row r="90" spans="1:16" s="1" customFormat="1" x14ac:dyDescent="0.2">
      <c r="A90" s="20" t="s">
        <v>40</v>
      </c>
      <c r="B90" s="21">
        <v>37202</v>
      </c>
      <c r="C90" s="20" t="s">
        <v>138</v>
      </c>
      <c r="D90" s="20" t="s">
        <v>39</v>
      </c>
      <c r="E90" s="20" t="s">
        <v>39</v>
      </c>
      <c r="F90" s="22" t="s">
        <v>34</v>
      </c>
      <c r="G90" s="2">
        <v>37469</v>
      </c>
      <c r="H90" s="3">
        <v>-35650</v>
      </c>
      <c r="I90" s="3">
        <v>-35128.612500000003</v>
      </c>
      <c r="J90" s="67">
        <f ca="1">VLOOKUP(G90,DiscountRate!$A$2:$E$26,5,0)</f>
        <v>0.95961300323248355</v>
      </c>
      <c r="K90" s="67">
        <f t="shared" ca="1" si="33"/>
        <v>0.91961300323248352</v>
      </c>
      <c r="L90" s="1">
        <v>2.63</v>
      </c>
      <c r="M90" s="1">
        <v>2.7299999996598769</v>
      </c>
      <c r="N90" s="4">
        <f t="shared" si="34"/>
        <v>-3512.861238051953</v>
      </c>
      <c r="O90" s="33">
        <f t="shared" si="32"/>
        <v>-3564.9999878746166</v>
      </c>
      <c r="P90" s="42">
        <f t="shared" ca="1" si="35"/>
        <v>-3278.4203453731434</v>
      </c>
    </row>
    <row r="91" spans="1:16" s="1" customFormat="1" x14ac:dyDescent="0.2">
      <c r="A91" s="20" t="s">
        <v>40</v>
      </c>
      <c r="B91" s="21">
        <v>37202</v>
      </c>
      <c r="C91" s="20" t="s">
        <v>138</v>
      </c>
      <c r="D91" s="20" t="s">
        <v>39</v>
      </c>
      <c r="E91" s="20" t="s">
        <v>39</v>
      </c>
      <c r="F91" s="22" t="s">
        <v>34</v>
      </c>
      <c r="G91" s="2">
        <v>37500</v>
      </c>
      <c r="H91" s="3">
        <v>-34500</v>
      </c>
      <c r="I91" s="3">
        <v>-33930.232600000003</v>
      </c>
      <c r="J91" s="67">
        <f ca="1">VLOOKUP(G91,DiscountRate!$A$2:$E$26,5,0)</f>
        <v>0.95460168789397482</v>
      </c>
      <c r="K91" s="67">
        <f t="shared" ca="1" si="33"/>
        <v>0.91460168789397478</v>
      </c>
      <c r="L91" s="1">
        <v>2.63</v>
      </c>
      <c r="M91" s="1">
        <v>2.7350000001804697</v>
      </c>
      <c r="N91" s="4">
        <f t="shared" si="34"/>
        <v>-3562.674429123384</v>
      </c>
      <c r="O91" s="33">
        <f t="shared" si="32"/>
        <v>-3622.5000062262097</v>
      </c>
      <c r="P91" s="42">
        <f t="shared" ca="1" si="35"/>
        <v>-3313.1446200904256</v>
      </c>
    </row>
    <row r="92" spans="1:16" s="1" customFormat="1" x14ac:dyDescent="0.2">
      <c r="A92" s="20" t="s">
        <v>40</v>
      </c>
      <c r="B92" s="21">
        <v>37202</v>
      </c>
      <c r="C92" s="20" t="s">
        <v>138</v>
      </c>
      <c r="D92" s="20" t="s">
        <v>39</v>
      </c>
      <c r="E92" s="20" t="s">
        <v>39</v>
      </c>
      <c r="F92" s="22" t="s">
        <v>34</v>
      </c>
      <c r="G92" s="2">
        <v>37530</v>
      </c>
      <c r="H92" s="3">
        <v>-35650</v>
      </c>
      <c r="I92" s="3">
        <v>-34992.383900000001</v>
      </c>
      <c r="J92" s="67">
        <f ca="1">VLOOKUP(G92,DiscountRate!$A$2:$E$26,5,0)</f>
        <v>0.94967869608928046</v>
      </c>
      <c r="K92" s="67">
        <f t="shared" ca="1" si="33"/>
        <v>0.90967869608928043</v>
      </c>
      <c r="L92" s="1">
        <v>2.63</v>
      </c>
      <c r="M92" s="1">
        <v>2.7750000000768256</v>
      </c>
      <c r="N92" s="4">
        <f t="shared" si="34"/>
        <v>-5073.8956681883137</v>
      </c>
      <c r="O92" s="33">
        <f t="shared" si="32"/>
        <v>-5169.2500027388351</v>
      </c>
      <c r="P92" s="42">
        <f t="shared" ca="1" si="35"/>
        <v>-4702.3566022509731</v>
      </c>
    </row>
    <row r="93" spans="1:16" s="1" customFormat="1" x14ac:dyDescent="0.2">
      <c r="A93" s="32" t="s">
        <v>140</v>
      </c>
      <c r="B93" s="21"/>
      <c r="C93" s="20"/>
      <c r="D93" s="20"/>
      <c r="E93" s="20"/>
      <c r="F93" s="22"/>
      <c r="G93" s="2"/>
      <c r="H93" s="38">
        <f>SUM(H86:H92)</f>
        <v>-246100</v>
      </c>
      <c r="I93" s="38">
        <f>SUM(I86:I92)</f>
        <v>-242904.10649999999</v>
      </c>
      <c r="J93" s="67" t="e">
        <f>VLOOKUP(G93,DiscountRate!$A$2:$E$26,5,0)</f>
        <v>#N/A</v>
      </c>
      <c r="K93" s="38"/>
      <c r="L93" s="34"/>
      <c r="M93" s="34"/>
      <c r="N93" s="41">
        <f>SUM(N86:N92)</f>
        <v>-11835.738814448076</v>
      </c>
      <c r="O93" s="41">
        <f>SUM(O86:O92)</f>
        <v>-12052.000000443473</v>
      </c>
      <c r="P93" s="41">
        <f ca="1">SUM(P86:P92)</f>
        <v>-10974.736924509209</v>
      </c>
    </row>
    <row r="94" spans="1:16" s="1" customFormat="1" x14ac:dyDescent="0.2">
      <c r="A94" s="20" t="s">
        <v>40</v>
      </c>
      <c r="B94" s="21">
        <v>37202</v>
      </c>
      <c r="C94" s="20" t="s">
        <v>139</v>
      </c>
      <c r="D94" s="20" t="s">
        <v>43</v>
      </c>
      <c r="E94" s="20" t="s">
        <v>36</v>
      </c>
      <c r="F94" s="22" t="s">
        <v>34</v>
      </c>
      <c r="G94" s="2">
        <v>37347</v>
      </c>
      <c r="H94" s="3">
        <v>34500</v>
      </c>
      <c r="I94" s="3">
        <v>34229.051200000002</v>
      </c>
      <c r="J94" s="67">
        <f ca="1">VLOOKUP(G94,DiscountRate!$A$2:$E$26,5,0)</f>
        <v>0.97893818890568229</v>
      </c>
      <c r="K94" s="67">
        <f ca="1">J94-0.04</f>
        <v>0.93893818890568226</v>
      </c>
      <c r="L94" s="1">
        <v>3.12</v>
      </c>
      <c r="M94" s="1">
        <v>3.0600000003141559</v>
      </c>
      <c r="N94" s="4">
        <f>(M94-L94)*I94</f>
        <v>-2053.7430612467465</v>
      </c>
      <c r="O94" s="33">
        <f t="shared" ref="O94:O100" si="36">(M94-L94)*H94</f>
        <v>-2069.9999891616262</v>
      </c>
      <c r="P94" s="42">
        <f ca="1">(M94-L94)*(H94*K94)</f>
        <v>-1943.6020408581994</v>
      </c>
    </row>
    <row r="95" spans="1:16" s="1" customFormat="1" x14ac:dyDescent="0.2">
      <c r="A95" s="20" t="s">
        <v>40</v>
      </c>
      <c r="B95" s="21">
        <v>37202</v>
      </c>
      <c r="C95" s="20" t="s">
        <v>139</v>
      </c>
      <c r="D95" s="20" t="s">
        <v>43</v>
      </c>
      <c r="E95" s="20" t="s">
        <v>36</v>
      </c>
      <c r="F95" s="22" t="s">
        <v>34</v>
      </c>
      <c r="G95" s="2">
        <v>37377</v>
      </c>
      <c r="H95" s="3">
        <v>35650</v>
      </c>
      <c r="I95" s="3">
        <v>35312.610099999998</v>
      </c>
      <c r="J95" s="67">
        <f ca="1">VLOOKUP(G95,DiscountRate!$A$2:$E$26,5,0)</f>
        <v>0.97420402670642303</v>
      </c>
      <c r="K95" s="67">
        <f t="shared" ref="K95:K100" ca="1" si="37">J95-0.04</f>
        <v>0.934204026706423</v>
      </c>
      <c r="L95" s="1">
        <v>3.12</v>
      </c>
      <c r="M95" s="1">
        <v>3.1000000004060211</v>
      </c>
      <c r="N95" s="4">
        <f t="shared" ref="N95:N100" si="38">(M95-L95)*I95</f>
        <v>-706.25218766233957</v>
      </c>
      <c r="O95" s="33">
        <f t="shared" si="36"/>
        <v>-712.99998552535214</v>
      </c>
      <c r="P95" s="42">
        <f t="shared" ref="P95:P100" ca="1" si="39">(M95-L95)*(H95*K95)</f>
        <v>-666.08745751940523</v>
      </c>
    </row>
    <row r="96" spans="1:16" s="1" customFormat="1" x14ac:dyDescent="0.2">
      <c r="A96" s="20" t="s">
        <v>40</v>
      </c>
      <c r="B96" s="21">
        <v>37202</v>
      </c>
      <c r="C96" s="20" t="s">
        <v>139</v>
      </c>
      <c r="D96" s="20" t="s">
        <v>43</v>
      </c>
      <c r="E96" s="20" t="s">
        <v>36</v>
      </c>
      <c r="F96" s="22" t="s">
        <v>34</v>
      </c>
      <c r="G96" s="2">
        <v>37408</v>
      </c>
      <c r="H96" s="3">
        <v>34500</v>
      </c>
      <c r="I96" s="3">
        <v>34116.547899999998</v>
      </c>
      <c r="J96" s="67">
        <f ca="1">VLOOKUP(G96,DiscountRate!$A$2:$E$26,5,0)</f>
        <v>0.96934638980852328</v>
      </c>
      <c r="K96" s="67">
        <f t="shared" ca="1" si="37"/>
        <v>0.92934638980852324</v>
      </c>
      <c r="L96" s="1">
        <v>3.12</v>
      </c>
      <c r="M96" s="1">
        <v>3.1449999997373403</v>
      </c>
      <c r="N96" s="4">
        <f t="shared" si="38"/>
        <v>852.91368853895563</v>
      </c>
      <c r="O96" s="33">
        <f t="shared" si="36"/>
        <v>862.49999093823828</v>
      </c>
      <c r="P96" s="42">
        <f t="shared" ca="1" si="39"/>
        <v>801.56125278833576</v>
      </c>
    </row>
    <row r="97" spans="1:16" s="1" customFormat="1" x14ac:dyDescent="0.2">
      <c r="A97" s="20" t="s">
        <v>40</v>
      </c>
      <c r="B97" s="21">
        <v>37202</v>
      </c>
      <c r="C97" s="20" t="s">
        <v>139</v>
      </c>
      <c r="D97" s="20" t="s">
        <v>43</v>
      </c>
      <c r="E97" s="20" t="s">
        <v>36</v>
      </c>
      <c r="F97" s="22" t="s">
        <v>34</v>
      </c>
      <c r="G97" s="2">
        <v>37438</v>
      </c>
      <c r="H97" s="3">
        <v>35650</v>
      </c>
      <c r="I97" s="3">
        <v>35194.668299999998</v>
      </c>
      <c r="J97" s="67">
        <f ca="1">VLOOKUP(G97,DiscountRate!$A$2:$E$26,5,0)</f>
        <v>0.9646117680416415</v>
      </c>
      <c r="K97" s="67">
        <f t="shared" ca="1" si="37"/>
        <v>0.92461176804164147</v>
      </c>
      <c r="L97" s="1">
        <v>3.12</v>
      </c>
      <c r="M97" s="1">
        <v>3.1850000002376393</v>
      </c>
      <c r="N97" s="4">
        <f t="shared" si="38"/>
        <v>2287.6534478636322</v>
      </c>
      <c r="O97" s="33">
        <f t="shared" si="36"/>
        <v>2317.2500084718372</v>
      </c>
      <c r="P97" s="42">
        <f t="shared" ca="1" si="39"/>
        <v>2142.556627327654</v>
      </c>
    </row>
    <row r="98" spans="1:16" s="1" customFormat="1" x14ac:dyDescent="0.2">
      <c r="A98" s="20" t="s">
        <v>40</v>
      </c>
      <c r="B98" s="21">
        <v>37202</v>
      </c>
      <c r="C98" s="20" t="s">
        <v>139</v>
      </c>
      <c r="D98" s="20" t="s">
        <v>43</v>
      </c>
      <c r="E98" s="20" t="s">
        <v>36</v>
      </c>
      <c r="F98" s="22" t="s">
        <v>34</v>
      </c>
      <c r="G98" s="2">
        <v>37469</v>
      </c>
      <c r="H98" s="3">
        <v>35650</v>
      </c>
      <c r="I98" s="3">
        <v>35128.612500000003</v>
      </c>
      <c r="J98" s="67">
        <f ca="1">VLOOKUP(G98,DiscountRate!$A$2:$E$26,5,0)</f>
        <v>0.95961300323248355</v>
      </c>
      <c r="K98" s="67">
        <f t="shared" ca="1" si="37"/>
        <v>0.91961300323248352</v>
      </c>
      <c r="L98" s="1">
        <v>3.12</v>
      </c>
      <c r="M98" s="1">
        <v>3.2250000002806019</v>
      </c>
      <c r="N98" s="4">
        <f t="shared" si="38"/>
        <v>3688.5043223571502</v>
      </c>
      <c r="O98" s="33">
        <f t="shared" si="36"/>
        <v>3743.2500100034522</v>
      </c>
      <c r="P98" s="42">
        <f t="shared" ca="1" si="39"/>
        <v>3442.3413835492984</v>
      </c>
    </row>
    <row r="99" spans="1:16" s="1" customFormat="1" x14ac:dyDescent="0.2">
      <c r="A99" s="20" t="s">
        <v>40</v>
      </c>
      <c r="B99" s="21">
        <v>37202</v>
      </c>
      <c r="C99" s="20" t="s">
        <v>139</v>
      </c>
      <c r="D99" s="20" t="s">
        <v>43</v>
      </c>
      <c r="E99" s="20" t="s">
        <v>36</v>
      </c>
      <c r="F99" s="22" t="s">
        <v>34</v>
      </c>
      <c r="G99" s="2">
        <v>37500</v>
      </c>
      <c r="H99" s="3">
        <v>34500</v>
      </c>
      <c r="I99" s="3">
        <v>33930.232600000003</v>
      </c>
      <c r="J99" s="67">
        <f ca="1">VLOOKUP(G99,DiscountRate!$A$2:$E$26,5,0)</f>
        <v>0.95460168789397482</v>
      </c>
      <c r="K99" s="67">
        <f t="shared" ca="1" si="37"/>
        <v>0.91460168789397478</v>
      </c>
      <c r="L99" s="1">
        <v>3.12</v>
      </c>
      <c r="M99" s="1">
        <v>3.2300000002729052</v>
      </c>
      <c r="N99" s="4">
        <f t="shared" si="38"/>
        <v>3732.3255952597347</v>
      </c>
      <c r="O99" s="33">
        <f t="shared" si="36"/>
        <v>3795.0000094152269</v>
      </c>
      <c r="P99" s="42">
        <f t="shared" ca="1" si="39"/>
        <v>3470.9134141688169</v>
      </c>
    </row>
    <row r="100" spans="1:16" s="1" customFormat="1" x14ac:dyDescent="0.2">
      <c r="A100" s="20" t="s">
        <v>40</v>
      </c>
      <c r="B100" s="21">
        <v>37202</v>
      </c>
      <c r="C100" s="20" t="s">
        <v>139</v>
      </c>
      <c r="D100" s="20" t="s">
        <v>43</v>
      </c>
      <c r="E100" s="20" t="s">
        <v>36</v>
      </c>
      <c r="F100" s="22" t="s">
        <v>34</v>
      </c>
      <c r="G100" s="2">
        <v>37530</v>
      </c>
      <c r="H100" s="3">
        <v>35650</v>
      </c>
      <c r="I100" s="3">
        <v>34992.383900000001</v>
      </c>
      <c r="J100" s="67">
        <f ca="1">VLOOKUP(G100,DiscountRate!$A$2:$E$26,5,0)</f>
        <v>0.94967869608928046</v>
      </c>
      <c r="K100" s="67">
        <f t="shared" ca="1" si="37"/>
        <v>0.90967869608928043</v>
      </c>
      <c r="L100" s="1">
        <v>3.12</v>
      </c>
      <c r="M100" s="1">
        <v>3.2700000002560854</v>
      </c>
      <c r="N100" s="4">
        <f t="shared" si="38"/>
        <v>5248.8575939610346</v>
      </c>
      <c r="O100" s="33">
        <f t="shared" si="36"/>
        <v>5347.5000091294405</v>
      </c>
      <c r="P100" s="42">
        <f t="shared" ca="1" si="39"/>
        <v>4864.5068356422844</v>
      </c>
    </row>
    <row r="101" spans="1:16" x14ac:dyDescent="0.2">
      <c r="H101" s="38">
        <f>SUM(H94:H100)</f>
        <v>246100</v>
      </c>
      <c r="I101" s="38">
        <f>SUM(I94:I100)</f>
        <v>242904.10649999999</v>
      </c>
      <c r="J101" s="38"/>
      <c r="K101" s="38"/>
      <c r="L101" s="34"/>
      <c r="M101" s="34"/>
      <c r="N101" s="41">
        <f>SUM(N94:N100)</f>
        <v>13050.259399071421</v>
      </c>
      <c r="O101" s="41">
        <f>SUM(O94:O100)</f>
        <v>13282.500053271217</v>
      </c>
      <c r="P101" s="41">
        <f ca="1">SUM(P94:P100)</f>
        <v>12112.190015098786</v>
      </c>
    </row>
    <row r="102" spans="1:16" x14ac:dyDescent="0.2">
      <c r="H102" s="38"/>
      <c r="I102" s="38"/>
      <c r="J102" s="38"/>
      <c r="K102" s="38"/>
      <c r="L102" s="34"/>
      <c r="M102" s="34"/>
      <c r="N102" s="41"/>
      <c r="O102" s="41"/>
    </row>
    <row r="103" spans="1:16" x14ac:dyDescent="0.2">
      <c r="A103" s="32" t="s">
        <v>158</v>
      </c>
      <c r="H103" s="53">
        <f>H11+H44+H77</f>
        <v>0</v>
      </c>
      <c r="I103" s="53">
        <f>I11+I44+I77</f>
        <v>-1.9999966025352478E-4</v>
      </c>
      <c r="J103" s="53"/>
      <c r="K103" s="53"/>
      <c r="N103" s="54">
        <f>N11+N44+N77</f>
        <v>138244.12009999997</v>
      </c>
      <c r="O103" s="54">
        <f>O11+O44+O77</f>
        <v>140063.00025341244</v>
      </c>
      <c r="P103" s="54">
        <f ca="1">P11+P44+P77</f>
        <v>129471.82907825118</v>
      </c>
    </row>
    <row r="104" spans="1:16" x14ac:dyDescent="0.2">
      <c r="A104" s="32" t="s">
        <v>159</v>
      </c>
      <c r="H104" s="53">
        <f>H19+H52+H93</f>
        <v>0</v>
      </c>
      <c r="I104" s="53">
        <f>I19+I52+I93</f>
        <v>4.9999996554106474E-4</v>
      </c>
      <c r="J104" s="53"/>
      <c r="K104" s="53"/>
      <c r="N104" s="54">
        <f>N19+N52+N93</f>
        <v>41293.697985551917</v>
      </c>
      <c r="O104" s="54">
        <f>O19+O52+O93</f>
        <v>41836.999865113117</v>
      </c>
      <c r="P104" s="54">
        <f ca="1">P19+P52+P93</f>
        <v>38673.403297254103</v>
      </c>
    </row>
    <row r="105" spans="1:16" x14ac:dyDescent="0.2">
      <c r="N105" s="47"/>
      <c r="O105" s="47"/>
      <c r="P105" s="47"/>
    </row>
    <row r="106" spans="1:16" x14ac:dyDescent="0.2">
      <c r="A106" s="32" t="s">
        <v>160</v>
      </c>
      <c r="H106" s="53">
        <f>H27+H60+H85</f>
        <v>0</v>
      </c>
      <c r="I106" s="53">
        <f>I27+I60+I85</f>
        <v>1.9999966025352478E-4</v>
      </c>
      <c r="J106" s="53"/>
      <c r="K106" s="53"/>
      <c r="N106" s="54">
        <f>N27+N60+N85</f>
        <v>-211432.1832</v>
      </c>
      <c r="O106" s="54">
        <f>O27+O60+O85</f>
        <v>-214213.99989628347</v>
      </c>
      <c r="P106" s="54">
        <f ca="1">P27+P60+P85</f>
        <v>-198015.73814122847</v>
      </c>
    </row>
    <row r="107" spans="1:16" x14ac:dyDescent="0.2">
      <c r="A107" s="32" t="s">
        <v>161</v>
      </c>
      <c r="H107" s="53">
        <f>H35+H68+H101</f>
        <v>0</v>
      </c>
      <c r="I107" s="53">
        <f>I35+I68+I101</f>
        <v>-4.9999996554106474E-4</v>
      </c>
      <c r="J107" s="53"/>
      <c r="K107" s="53"/>
      <c r="N107" s="54">
        <f>N35+N68+N101</f>
        <v>-63155.067800928577</v>
      </c>
      <c r="O107" s="54">
        <f>O35+O68+O101</f>
        <v>-63986.000079314064</v>
      </c>
      <c r="P107" s="54">
        <f ca="1">P35+P68+P101</f>
        <v>-59147.558244955602</v>
      </c>
    </row>
    <row r="108" spans="1:16" x14ac:dyDescent="0.2">
      <c r="N108" s="47"/>
      <c r="O108" s="47"/>
      <c r="P108" s="47"/>
    </row>
    <row r="109" spans="1:16" s="1" customFormat="1" x14ac:dyDescent="0.2">
      <c r="A109" s="34" t="s">
        <v>162</v>
      </c>
      <c r="N109" s="41">
        <f>SUM(N103:N107)</f>
        <v>-95049.432915376674</v>
      </c>
      <c r="O109" s="41">
        <f>SUM(O103:O107)</f>
        <v>-96299.999857071976</v>
      </c>
      <c r="P109" s="41">
        <f ca="1">SUM(P103:P107)</f>
        <v>-89018.06401067882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opLeftCell="C1" zoomScale="85" workbookViewId="0">
      <selection activeCell="P2" sqref="P2"/>
    </sheetView>
  </sheetViews>
  <sheetFormatPr defaultRowHeight="12.75" x14ac:dyDescent="0.2"/>
  <cols>
    <col min="1" max="1" width="49.28515625" bestFit="1" customWidth="1"/>
    <col min="2" max="2" width="9.7109375" bestFit="1" customWidth="1"/>
    <col min="3" max="3" width="11.28515625" bestFit="1" customWidth="1"/>
    <col min="4" max="4" width="10.85546875" bestFit="1" customWidth="1"/>
    <col min="5" max="5" width="12.140625" bestFit="1" customWidth="1"/>
    <col min="6" max="6" width="10.28515625" bestFit="1" customWidth="1"/>
    <col min="7" max="7" width="9.5703125" bestFit="1" customWidth="1"/>
    <col min="8" max="9" width="9.85546875" bestFit="1" customWidth="1"/>
    <col min="10" max="11" width="9.85546875" customWidth="1"/>
    <col min="12" max="12" width="7.140625" bestFit="1" customWidth="1"/>
    <col min="13" max="13" width="6.140625" bestFit="1" customWidth="1"/>
    <col min="14" max="15" width="13.5703125" bestFit="1" customWidth="1"/>
    <col min="16" max="16" width="12.140625" customWidth="1"/>
  </cols>
  <sheetData>
    <row r="1" spans="1:16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1" customFormat="1" x14ac:dyDescent="0.2">
      <c r="A3" s="32" t="s">
        <v>163</v>
      </c>
      <c r="B3" s="21"/>
      <c r="C3" s="20"/>
      <c r="D3" s="20"/>
      <c r="E3" s="20"/>
      <c r="F3" s="22"/>
      <c r="G3" s="2"/>
      <c r="H3" s="3"/>
      <c r="I3" s="3"/>
      <c r="J3" s="3"/>
      <c r="K3" s="3"/>
      <c r="N3" s="4"/>
      <c r="O3" s="33"/>
    </row>
    <row r="4" spans="1:16" s="1" customFormat="1" x14ac:dyDescent="0.2">
      <c r="A4" s="20" t="s">
        <v>37</v>
      </c>
      <c r="B4" s="21">
        <v>37154</v>
      </c>
      <c r="C4" s="20" t="s">
        <v>65</v>
      </c>
      <c r="D4" s="20" t="s">
        <v>43</v>
      </c>
      <c r="E4" s="20" t="s">
        <v>36</v>
      </c>
      <c r="F4" s="22" t="s">
        <v>34</v>
      </c>
      <c r="G4" s="2">
        <v>37226</v>
      </c>
      <c r="H4" s="3">
        <v>770000</v>
      </c>
      <c r="I4" s="3">
        <v>769024.70220000006</v>
      </c>
      <c r="J4" s="67">
        <f>I4/H4</f>
        <v>0.99873337948051955</v>
      </c>
      <c r="K4" s="67">
        <f ca="1">VLOOKUP(G4,DiscountRate!$A$2:$E$26,5,0)</f>
        <v>0.99835216290385709</v>
      </c>
      <c r="L4" s="1">
        <v>2.79</v>
      </c>
      <c r="M4" s="1">
        <f>(N4/I4)+L4</f>
        <v>2.9250000000039011</v>
      </c>
      <c r="N4" s="4">
        <v>103818.3348</v>
      </c>
      <c r="O4" s="33">
        <f>(M4-L4)*H4</f>
        <v>103950.00000300385</v>
      </c>
      <c r="P4" s="42">
        <f ca="1">(M4-L4)*(H4*K4)</f>
        <v>103778.70733685484</v>
      </c>
    </row>
    <row r="5" spans="1:16" s="1" customFormat="1" x14ac:dyDescent="0.2">
      <c r="A5" s="20" t="s">
        <v>40</v>
      </c>
      <c r="B5" s="21">
        <v>37154</v>
      </c>
      <c r="C5" s="20" t="s">
        <v>66</v>
      </c>
      <c r="D5" s="20" t="s">
        <v>43</v>
      </c>
      <c r="E5" s="20" t="s">
        <v>36</v>
      </c>
      <c r="F5" s="22" t="s">
        <v>34</v>
      </c>
      <c r="G5" s="2">
        <v>37226</v>
      </c>
      <c r="H5" s="3">
        <v>230000</v>
      </c>
      <c r="I5" s="3">
        <v>229708.67730000001</v>
      </c>
      <c r="J5" s="67">
        <f>I5/H5</f>
        <v>0.99873337956521746</v>
      </c>
      <c r="K5" s="67">
        <f ca="1">VLOOKUP(G5,DiscountRate!$A$2:$E$26,5,0)</f>
        <v>0.99835216290385709</v>
      </c>
      <c r="L5" s="1">
        <v>2.79</v>
      </c>
      <c r="M5" s="1">
        <f>(N5/I5)+L5</f>
        <v>2.9249999998454563</v>
      </c>
      <c r="N5" s="4">
        <v>31010.671399999999</v>
      </c>
      <c r="O5" s="33">
        <f>(M5-L5)*H5</f>
        <v>31049.99996445495</v>
      </c>
      <c r="P5" s="42">
        <f ca="1">(M5-L5)*(H5*K5)</f>
        <v>30998.834622678281</v>
      </c>
    </row>
    <row r="6" spans="1:16" x14ac:dyDescent="0.2">
      <c r="H6" s="53">
        <f>SUM(H4:H5)</f>
        <v>1000000</v>
      </c>
      <c r="I6" s="53">
        <f>SUM(I4:I5)</f>
        <v>998733.37950000004</v>
      </c>
      <c r="J6" s="53"/>
      <c r="K6" s="67" t="e">
        <f>VLOOKUP(G6,DiscountRate!$A$2:$E$26,5,0)</f>
        <v>#N/A</v>
      </c>
      <c r="L6" s="35"/>
      <c r="M6" s="35"/>
      <c r="N6" s="54">
        <f>SUM(N4:N5)</f>
        <v>134829.0062</v>
      </c>
      <c r="O6" s="54">
        <f>SUM(O4:O5)</f>
        <v>134999.9999674588</v>
      </c>
    </row>
    <row r="7" spans="1:16" s="1" customFormat="1" x14ac:dyDescent="0.2">
      <c r="A7" s="34" t="s">
        <v>129</v>
      </c>
      <c r="B7" s="2"/>
      <c r="F7" s="5"/>
      <c r="G7" s="2"/>
      <c r="H7" s="3"/>
      <c r="I7" s="3"/>
      <c r="J7" s="3"/>
      <c r="K7" s="67" t="e">
        <f>VLOOKUP(G7,DiscountRate!$A$2:$E$26,5,0)</f>
        <v>#N/A</v>
      </c>
      <c r="N7" s="4"/>
      <c r="O7" s="33"/>
    </row>
    <row r="8" spans="1:16" s="1" customFormat="1" x14ac:dyDescent="0.2">
      <c r="A8" s="1" t="s">
        <v>37</v>
      </c>
      <c r="B8" s="2">
        <v>37162</v>
      </c>
      <c r="C8" s="1" t="s">
        <v>75</v>
      </c>
      <c r="D8" s="1" t="s">
        <v>43</v>
      </c>
      <c r="E8" s="1" t="s">
        <v>36</v>
      </c>
      <c r="F8" s="5" t="s">
        <v>34</v>
      </c>
      <c r="G8" s="2">
        <v>37257</v>
      </c>
      <c r="H8" s="3">
        <v>770000</v>
      </c>
      <c r="I8" s="3">
        <v>767656.03449999995</v>
      </c>
      <c r="J8" s="67">
        <f>I8/H8</f>
        <v>0.99695588896103893</v>
      </c>
      <c r="K8" s="67">
        <f ca="1">VLOOKUP(G8,DiscountRate!$A$2:$E$26,5,0)</f>
        <v>0.99326455832739824</v>
      </c>
      <c r="L8" s="1">
        <v>2.87</v>
      </c>
      <c r="M8" s="1">
        <f>(N8/I8)+L8</f>
        <v>3.10499999999023</v>
      </c>
      <c r="N8" s="4">
        <v>180399.16810000001</v>
      </c>
      <c r="O8" s="33">
        <f>(M8-L8)*H8</f>
        <v>180949.99999247704</v>
      </c>
      <c r="P8" s="42">
        <f ca="1">(M8-L8)*(H8*K8)</f>
        <v>179731.22182187042</v>
      </c>
    </row>
    <row r="9" spans="1:16" s="1" customFormat="1" x14ac:dyDescent="0.2">
      <c r="A9" s="1" t="s">
        <v>40</v>
      </c>
      <c r="B9" s="2">
        <v>37162</v>
      </c>
      <c r="C9" s="1" t="s">
        <v>76</v>
      </c>
      <c r="D9" s="1" t="s">
        <v>43</v>
      </c>
      <c r="E9" s="1" t="s">
        <v>36</v>
      </c>
      <c r="F9" s="5" t="s">
        <v>34</v>
      </c>
      <c r="G9" s="2">
        <v>37257</v>
      </c>
      <c r="H9" s="3">
        <v>230000</v>
      </c>
      <c r="I9" s="3">
        <v>229299.85449999999</v>
      </c>
      <c r="J9" s="67">
        <f>I9/H9</f>
        <v>0.99695588913043476</v>
      </c>
      <c r="K9" s="67">
        <f ca="1">VLOOKUP(G9,DiscountRate!$A$2:$E$26,5,0)</f>
        <v>0.99326455832739824</v>
      </c>
      <c r="L9" s="1">
        <v>2.87</v>
      </c>
      <c r="M9" s="1">
        <f>(N9/I9)+L9</f>
        <v>3.1049999999672919</v>
      </c>
      <c r="N9" s="4">
        <v>53885.465799999998</v>
      </c>
      <c r="O9" s="33">
        <f>(M9-L9)*H9</f>
        <v>54049.999992477118</v>
      </c>
      <c r="P9" s="42">
        <f ca="1">(M9-L9)*(H9*K9)</f>
        <v>53685.949370123664</v>
      </c>
    </row>
    <row r="10" spans="1:16" x14ac:dyDescent="0.2">
      <c r="H10" s="53">
        <f>SUM(H8:H9)</f>
        <v>1000000</v>
      </c>
      <c r="I10" s="53">
        <f>SUM(I8:I9)</f>
        <v>996955.88899999997</v>
      </c>
      <c r="J10" s="53"/>
      <c r="K10" s="67" t="e">
        <f>VLOOKUP(G10,DiscountRate!$A$2:$E$26,5,0)</f>
        <v>#N/A</v>
      </c>
      <c r="L10" s="35"/>
      <c r="M10" s="35"/>
      <c r="N10" s="54">
        <f>SUM(N8:N9)</f>
        <v>234284.63390000002</v>
      </c>
      <c r="O10" s="54">
        <f>SUM(O8:O9)</f>
        <v>234999.99998495416</v>
      </c>
    </row>
    <row r="11" spans="1:16" s="1" customFormat="1" x14ac:dyDescent="0.2">
      <c r="A11" s="34" t="s">
        <v>130</v>
      </c>
      <c r="B11" s="2"/>
      <c r="F11" s="5"/>
      <c r="G11" s="2"/>
      <c r="H11" s="3"/>
      <c r="I11" s="3"/>
      <c r="J11" s="3"/>
      <c r="K11" s="67" t="e">
        <f>VLOOKUP(G11,DiscountRate!$A$2:$E$26,5,0)</f>
        <v>#N/A</v>
      </c>
      <c r="N11" s="4"/>
      <c r="O11" s="33"/>
    </row>
    <row r="12" spans="1:16" s="1" customFormat="1" x14ac:dyDescent="0.2">
      <c r="A12" s="1" t="s">
        <v>37</v>
      </c>
      <c r="B12" s="2">
        <v>37166</v>
      </c>
      <c r="C12" s="1" t="s">
        <v>77</v>
      </c>
      <c r="D12" s="1" t="s">
        <v>43</v>
      </c>
      <c r="E12" s="1" t="s">
        <v>36</v>
      </c>
      <c r="F12" s="5" t="s">
        <v>34</v>
      </c>
      <c r="G12" s="2">
        <v>37226</v>
      </c>
      <c r="H12" s="3">
        <v>-770000</v>
      </c>
      <c r="I12" s="3">
        <v>-769024.70220000006</v>
      </c>
      <c r="J12" s="67">
        <f>I12/H12</f>
        <v>0.99873337948051955</v>
      </c>
      <c r="K12" s="67">
        <f ca="1">VLOOKUP(G12,DiscountRate!$A$2:$E$26,5,0)</f>
        <v>0.99835216290385709</v>
      </c>
      <c r="L12" s="1">
        <v>2.66</v>
      </c>
      <c r="M12" s="1">
        <f>(N12/I12)+L12</f>
        <v>2.9250000000221061</v>
      </c>
      <c r="N12" s="4">
        <v>-203791.54610000001</v>
      </c>
      <c r="O12" s="33">
        <f>(M12-L12)*H12</f>
        <v>-204050.00001702161</v>
      </c>
      <c r="P12" s="42">
        <f ca="1">(M12-L12)*(H12*K12)</f>
        <v>-203713.75885752559</v>
      </c>
    </row>
    <row r="13" spans="1:16" s="1" customFormat="1" x14ac:dyDescent="0.2">
      <c r="A13" s="1" t="s">
        <v>40</v>
      </c>
      <c r="B13" s="2">
        <v>37166</v>
      </c>
      <c r="C13" s="1" t="s">
        <v>78</v>
      </c>
      <c r="D13" s="1" t="s">
        <v>43</v>
      </c>
      <c r="E13" s="1" t="s">
        <v>36</v>
      </c>
      <c r="F13" s="5" t="s">
        <v>34</v>
      </c>
      <c r="G13" s="2">
        <v>37226</v>
      </c>
      <c r="H13" s="3">
        <v>-230000</v>
      </c>
      <c r="I13" s="3">
        <v>-229708.67730000001</v>
      </c>
      <c r="J13" s="67">
        <f>I13/H13</f>
        <v>0.99873337956521746</v>
      </c>
      <c r="K13" s="67">
        <f ca="1">VLOOKUP(G13,DiscountRate!$A$2:$E$26,5,0)</f>
        <v>0.99835216290385709</v>
      </c>
      <c r="L13" s="1">
        <v>2.66</v>
      </c>
      <c r="M13" s="1">
        <f>(N13/I13)+L13</f>
        <v>2.925000000067477</v>
      </c>
      <c r="N13" s="4">
        <v>-60872.799500000001</v>
      </c>
      <c r="O13" s="33">
        <f>(M13-L13)*H13</f>
        <v>-60950.000015519669</v>
      </c>
      <c r="P13" s="42">
        <f ca="1">(M13-L13)*(H13*K13)</f>
        <v>-60849.564344484184</v>
      </c>
    </row>
    <row r="14" spans="1:16" s="1" customFormat="1" x14ac:dyDescent="0.2">
      <c r="B14" s="2"/>
      <c r="F14" s="5"/>
      <c r="G14" s="2"/>
      <c r="H14" s="38">
        <f>SUM(H12:H13)</f>
        <v>-1000000</v>
      </c>
      <c r="I14" s="38">
        <f>SUM(I12:I13)</f>
        <v>-998733.37950000004</v>
      </c>
      <c r="J14" s="38"/>
      <c r="K14" s="67" t="e">
        <f>VLOOKUP(G14,DiscountRate!$A$2:$E$26,5,0)</f>
        <v>#N/A</v>
      </c>
      <c r="L14" s="34"/>
      <c r="M14" s="34"/>
      <c r="N14" s="41">
        <f>SUM(N12:N13)</f>
        <v>-264664.3456</v>
      </c>
      <c r="O14" s="41">
        <f>SUM(O12:O13)</f>
        <v>-265000.00003254128</v>
      </c>
    </row>
    <row r="15" spans="1:16" s="1" customFormat="1" x14ac:dyDescent="0.2">
      <c r="A15" s="1" t="s">
        <v>37</v>
      </c>
      <c r="B15" s="2">
        <v>37166</v>
      </c>
      <c r="C15" s="1" t="s">
        <v>79</v>
      </c>
      <c r="D15" s="1" t="s">
        <v>43</v>
      </c>
      <c r="E15" s="1" t="s">
        <v>36</v>
      </c>
      <c r="F15" s="5" t="s">
        <v>34</v>
      </c>
      <c r="G15" s="2">
        <v>37257</v>
      </c>
      <c r="H15" s="3">
        <v>770000</v>
      </c>
      <c r="I15" s="3">
        <v>767656.03449999995</v>
      </c>
      <c r="J15" s="67">
        <f>I15/H15</f>
        <v>0.99695588896103893</v>
      </c>
      <c r="K15" s="67">
        <f ca="1">VLOOKUP(G15,DiscountRate!$A$2:$E$26,5,0)</f>
        <v>0.99326455832739824</v>
      </c>
      <c r="L15" s="1">
        <v>2.88</v>
      </c>
      <c r="M15" s="1">
        <f>(N15/I15)+L15</f>
        <v>3.1050000000488498</v>
      </c>
      <c r="N15" s="4">
        <v>172722.6078</v>
      </c>
      <c r="O15" s="33">
        <f>(M15-L15)*H15</f>
        <v>173250.00003761443</v>
      </c>
      <c r="P15" s="42">
        <f ca="1">(M15-L15)*(H15*K15)</f>
        <v>172083.08476758283</v>
      </c>
    </row>
    <row r="16" spans="1:16" s="1" customFormat="1" x14ac:dyDescent="0.2">
      <c r="A16" s="1" t="s">
        <v>40</v>
      </c>
      <c r="B16" s="2">
        <v>37166</v>
      </c>
      <c r="C16" s="1" t="s">
        <v>80</v>
      </c>
      <c r="D16" s="1" t="s">
        <v>43</v>
      </c>
      <c r="E16" s="1" t="s">
        <v>36</v>
      </c>
      <c r="F16" s="5" t="s">
        <v>34</v>
      </c>
      <c r="G16" s="2">
        <v>37257</v>
      </c>
      <c r="H16" s="3">
        <v>230000</v>
      </c>
      <c r="I16" s="3">
        <v>229299.85449999999</v>
      </c>
      <c r="J16" s="67">
        <f>I16/H16</f>
        <v>0.99695588913043476</v>
      </c>
      <c r="K16" s="67">
        <f ca="1">VLOOKUP(G16,DiscountRate!$A$2:$E$26,5,0)</f>
        <v>0.99326455832739824</v>
      </c>
      <c r="L16" s="1">
        <v>2.88</v>
      </c>
      <c r="M16" s="1">
        <f>(N16/I16)+L16</f>
        <v>3.1050000001635412</v>
      </c>
      <c r="N16" s="4">
        <v>51592.467299999997</v>
      </c>
      <c r="O16" s="33">
        <f>(M16-L16)*H16</f>
        <v>51750.000037614489</v>
      </c>
      <c r="P16" s="42">
        <f ca="1">(M16-L16)*(H16*K16)</f>
        <v>51401.440930803998</v>
      </c>
    </row>
    <row r="17" spans="1:16" x14ac:dyDescent="0.2">
      <c r="H17" s="53">
        <f>SUM(H15:H16)</f>
        <v>1000000</v>
      </c>
      <c r="I17" s="53">
        <f>SUM(I15:I16)</f>
        <v>996955.88899999997</v>
      </c>
      <c r="J17" s="53"/>
      <c r="K17" s="67" t="e">
        <f>VLOOKUP(G17,DiscountRate!$A$2:$E$26,5,0)</f>
        <v>#N/A</v>
      </c>
      <c r="L17" s="35"/>
      <c r="M17" s="35"/>
      <c r="N17" s="54">
        <f>SUM(N15:N16)</f>
        <v>224315.07509999999</v>
      </c>
      <c r="O17" s="54">
        <f>SUM(O15:O16)</f>
        <v>225000.00007522892</v>
      </c>
    </row>
    <row r="18" spans="1:16" s="1" customFormat="1" x14ac:dyDescent="0.2">
      <c r="A18" s="32" t="s">
        <v>133</v>
      </c>
      <c r="B18" s="21"/>
      <c r="C18" s="20"/>
      <c r="D18" s="20"/>
      <c r="E18" s="20"/>
      <c r="F18" s="22"/>
      <c r="G18" s="2"/>
      <c r="H18" s="38"/>
      <c r="I18" s="38"/>
      <c r="J18" s="38"/>
      <c r="K18" s="67" t="e">
        <f>VLOOKUP(G18,DiscountRate!$A$2:$E$26,5,0)</f>
        <v>#N/A</v>
      </c>
      <c r="L18" s="34"/>
      <c r="M18" s="34"/>
      <c r="N18" s="41"/>
      <c r="O18" s="41"/>
    </row>
    <row r="19" spans="1:16" s="1" customFormat="1" x14ac:dyDescent="0.2">
      <c r="A19" s="1" t="s">
        <v>37</v>
      </c>
      <c r="B19" s="2">
        <v>37181</v>
      </c>
      <c r="C19" s="1" t="s">
        <v>81</v>
      </c>
      <c r="D19" s="1" t="s">
        <v>43</v>
      </c>
      <c r="E19" s="1" t="s">
        <v>36</v>
      </c>
      <c r="F19" s="5" t="s">
        <v>34</v>
      </c>
      <c r="G19" s="2">
        <v>37226</v>
      </c>
      <c r="H19" s="3">
        <v>-770000</v>
      </c>
      <c r="I19" s="3">
        <v>-769024.70220000006</v>
      </c>
      <c r="J19" s="67">
        <f>I19/H19</f>
        <v>0.99873337948051955</v>
      </c>
      <c r="K19" s="67">
        <f ca="1">VLOOKUP(G19,DiscountRate!$A$2:$E$26,5,0)</f>
        <v>0.99835216290385709</v>
      </c>
      <c r="L19" s="1">
        <v>2.93</v>
      </c>
      <c r="M19" s="1">
        <f>(N19/I19)+L19</f>
        <v>2.9250000000143039</v>
      </c>
      <c r="N19" s="4">
        <v>3845.1235000000001</v>
      </c>
      <c r="O19" s="33">
        <f>(M19-L19)*H19</f>
        <v>3849.9999889860924</v>
      </c>
      <c r="P19" s="42">
        <f ca="1">(M19-L19)*(H19*K19)</f>
        <v>3843.6558161840912</v>
      </c>
    </row>
    <row r="20" spans="1:16" s="1" customFormat="1" x14ac:dyDescent="0.2">
      <c r="A20" s="1" t="s">
        <v>40</v>
      </c>
      <c r="B20" s="2">
        <v>37181</v>
      </c>
      <c r="C20" s="1" t="s">
        <v>82</v>
      </c>
      <c r="D20" s="1" t="s">
        <v>43</v>
      </c>
      <c r="E20" s="1" t="s">
        <v>36</v>
      </c>
      <c r="F20" s="5" t="s">
        <v>34</v>
      </c>
      <c r="G20" s="2">
        <v>37226</v>
      </c>
      <c r="H20" s="3">
        <v>-230000</v>
      </c>
      <c r="I20" s="3">
        <v>-229708.67730000001</v>
      </c>
      <c r="J20" s="67">
        <f>I20/H20</f>
        <v>0.99873337956521746</v>
      </c>
      <c r="K20" s="67">
        <f ca="1">VLOOKUP(G20,DiscountRate!$A$2:$E$26,5,0)</f>
        <v>0.99835216290385709</v>
      </c>
      <c r="L20" s="1">
        <v>2.93</v>
      </c>
      <c r="M20" s="1">
        <f>(N20/I20)+L20</f>
        <v>2.9249999999412299</v>
      </c>
      <c r="N20" s="4">
        <v>1148.5434</v>
      </c>
      <c r="O20" s="33">
        <f>(M20-L20)*H20</f>
        <v>1150.0000135171495</v>
      </c>
      <c r="P20" s="42">
        <f ca="1">(M20-L20)*(H20*K20)</f>
        <v>1148.1050008343111</v>
      </c>
    </row>
    <row r="21" spans="1:16" s="1" customFormat="1" x14ac:dyDescent="0.2">
      <c r="B21" s="2"/>
      <c r="F21" s="5"/>
      <c r="G21" s="2"/>
      <c r="H21" s="38">
        <f>SUM(H19:H20)</f>
        <v>-1000000</v>
      </c>
      <c r="I21" s="38">
        <f>SUM(I19:I20)</f>
        <v>-998733.37950000004</v>
      </c>
      <c r="J21" s="38"/>
      <c r="K21" s="67" t="e">
        <f>VLOOKUP(G21,DiscountRate!$A$2:$E$26,5,0)</f>
        <v>#N/A</v>
      </c>
      <c r="L21" s="34"/>
      <c r="M21" s="34"/>
      <c r="N21" s="41">
        <f>SUM(N19:N20)</f>
        <v>4993.6669000000002</v>
      </c>
      <c r="O21" s="41">
        <f>SUM(O19:O20)</f>
        <v>5000.0000025032423</v>
      </c>
    </row>
    <row r="22" spans="1:16" s="1" customFormat="1" x14ac:dyDescent="0.2">
      <c r="A22" s="1" t="s">
        <v>37</v>
      </c>
      <c r="B22" s="2">
        <v>37181</v>
      </c>
      <c r="C22" s="1" t="s">
        <v>83</v>
      </c>
      <c r="D22" s="1" t="s">
        <v>43</v>
      </c>
      <c r="E22" s="1" t="s">
        <v>36</v>
      </c>
      <c r="F22" s="5" t="s">
        <v>34</v>
      </c>
      <c r="G22" s="2">
        <v>37257</v>
      </c>
      <c r="H22" s="3">
        <v>770000</v>
      </c>
      <c r="I22" s="3">
        <v>767656.03449999995</v>
      </c>
      <c r="J22" s="67">
        <f>I22/H22</f>
        <v>0.99695588896103893</v>
      </c>
      <c r="K22" s="67">
        <f ca="1">VLOOKUP(G22,DiscountRate!$A$2:$E$26,5,0)</f>
        <v>0.99326455832739824</v>
      </c>
      <c r="L22" s="1">
        <v>3.11</v>
      </c>
      <c r="M22" s="1">
        <f>(N22/I22)+L22</f>
        <v>3.1049999999641766</v>
      </c>
      <c r="N22" s="4">
        <v>-3838.2802000000001</v>
      </c>
      <c r="O22" s="33">
        <f>(M22-L22)*H22</f>
        <v>-3850.0000275838929</v>
      </c>
      <c r="P22" s="42">
        <f ca="1">(M22-L22)*(H22*K22)</f>
        <v>-3824.0685769585866</v>
      </c>
    </row>
    <row r="23" spans="1:16" s="1" customFormat="1" x14ac:dyDescent="0.2">
      <c r="A23" s="1" t="s">
        <v>40</v>
      </c>
      <c r="B23" s="2">
        <v>37181</v>
      </c>
      <c r="C23" s="1" t="s">
        <v>84</v>
      </c>
      <c r="D23" s="1" t="s">
        <v>43</v>
      </c>
      <c r="E23" s="1" t="s">
        <v>36</v>
      </c>
      <c r="F23" s="5" t="s">
        <v>34</v>
      </c>
      <c r="G23" s="2">
        <v>37257</v>
      </c>
      <c r="H23" s="3">
        <v>230000</v>
      </c>
      <c r="I23" s="3">
        <v>229299.85449999999</v>
      </c>
      <c r="J23" s="67">
        <f>I23/H23</f>
        <v>0.99695588913043476</v>
      </c>
      <c r="K23" s="67">
        <f ca="1">VLOOKUP(G23,DiscountRate!$A$2:$E$26,5,0)</f>
        <v>0.99326455832739824</v>
      </c>
      <c r="L23" s="1">
        <v>3.11</v>
      </c>
      <c r="M23" s="1">
        <f>(N23/I23)+L23</f>
        <v>3.1049999998800697</v>
      </c>
      <c r="N23" s="4">
        <v>-1146.4992999999999</v>
      </c>
      <c r="O23" s="33">
        <f>(M23-L23)*H23</f>
        <v>-1150.0000275839418</v>
      </c>
      <c r="P23" s="42">
        <f ca="1">(M23-L23)*(H23*K23)</f>
        <v>-1142.2542694746596</v>
      </c>
    </row>
    <row r="24" spans="1:16" x14ac:dyDescent="0.2">
      <c r="H24" s="53">
        <f>SUM(H22:H23)</f>
        <v>1000000</v>
      </c>
      <c r="I24" s="53">
        <f>SUM(I22:I23)</f>
        <v>996955.88899999997</v>
      </c>
      <c r="J24" s="53"/>
      <c r="K24" s="67" t="e">
        <f>VLOOKUP(G24,DiscountRate!$A$2:$E$26,5,0)</f>
        <v>#N/A</v>
      </c>
      <c r="L24" s="35"/>
      <c r="M24" s="35"/>
      <c r="N24" s="54">
        <f>SUM(N22:N23)</f>
        <v>-4984.7795000000006</v>
      </c>
      <c r="O24" s="54">
        <f>SUM(O22:O23)</f>
        <v>-5000.0000551678349</v>
      </c>
    </row>
    <row r="25" spans="1:16" s="1" customFormat="1" x14ac:dyDescent="0.2">
      <c r="A25" s="32" t="s">
        <v>135</v>
      </c>
      <c r="B25" s="21"/>
      <c r="C25" s="20"/>
      <c r="D25" s="20"/>
      <c r="E25" s="20"/>
      <c r="F25" s="22"/>
      <c r="G25" s="2"/>
      <c r="H25" s="3"/>
      <c r="I25" s="3"/>
      <c r="J25" s="3"/>
      <c r="K25" s="67" t="e">
        <f>VLOOKUP(G25,DiscountRate!$A$2:$E$26,5,0)</f>
        <v>#N/A</v>
      </c>
      <c r="N25" s="4"/>
      <c r="O25" s="33"/>
    </row>
    <row r="26" spans="1:16" s="1" customFormat="1" x14ac:dyDescent="0.2">
      <c r="A26" s="1" t="s">
        <v>37</v>
      </c>
      <c r="B26" s="2">
        <v>37188</v>
      </c>
      <c r="C26" s="1" t="s">
        <v>85</v>
      </c>
      <c r="D26" s="1" t="s">
        <v>43</v>
      </c>
      <c r="E26" s="1" t="s">
        <v>36</v>
      </c>
      <c r="F26" s="5" t="s">
        <v>34</v>
      </c>
      <c r="G26" s="2">
        <v>37226</v>
      </c>
      <c r="H26" s="3">
        <v>-1540000</v>
      </c>
      <c r="I26" s="3">
        <v>-1538049.4043000001</v>
      </c>
      <c r="J26" s="67">
        <f>I26/H26</f>
        <v>0.99873337941558449</v>
      </c>
      <c r="K26" s="67">
        <f ca="1">VLOOKUP(G26,DiscountRate!$A$2:$E$26,5,0)</f>
        <v>0.99835216290385709</v>
      </c>
      <c r="L26" s="1">
        <v>2.8925000000000001</v>
      </c>
      <c r="M26" s="1">
        <f>(N26/I26)+L26</f>
        <v>2.9249999999741556</v>
      </c>
      <c r="N26" s="4">
        <v>-49986.605600000003</v>
      </c>
      <c r="O26" s="33">
        <f>(M26-L26)*H26</f>
        <v>-50049.999960199522</v>
      </c>
      <c r="P26" s="42">
        <f ca="1">(M26-L26)*(H26*K26)</f>
        <v>-49967.525713603158</v>
      </c>
    </row>
    <row r="27" spans="1:16" s="1" customFormat="1" x14ac:dyDescent="0.2">
      <c r="A27" s="1" t="s">
        <v>40</v>
      </c>
      <c r="B27" s="2">
        <v>37188</v>
      </c>
      <c r="C27" s="1" t="s">
        <v>86</v>
      </c>
      <c r="D27" s="1" t="s">
        <v>43</v>
      </c>
      <c r="E27" s="1" t="s">
        <v>36</v>
      </c>
      <c r="F27" s="5" t="s">
        <v>34</v>
      </c>
      <c r="G27" s="2">
        <v>37226</v>
      </c>
      <c r="H27" s="3">
        <v>-460000</v>
      </c>
      <c r="I27" s="3">
        <v>-459417.35450000002</v>
      </c>
      <c r="J27" s="67">
        <f>I27/H27</f>
        <v>0.99873337934782613</v>
      </c>
      <c r="K27" s="67">
        <f ca="1">VLOOKUP(G27,DiscountRate!$A$2:$E$26,5,0)</f>
        <v>0.99835216290385709</v>
      </c>
      <c r="L27" s="1">
        <v>2.8925000000000001</v>
      </c>
      <c r="M27" s="1">
        <f>(N27/I27)+L27</f>
        <v>2.9249999999537457</v>
      </c>
      <c r="N27" s="4">
        <v>-14931.064</v>
      </c>
      <c r="O27" s="33">
        <f>(M27-L27)*H27</f>
        <v>-14949.999978722994</v>
      </c>
      <c r="P27" s="42">
        <f ca="1">(M27-L27)*(H27*K27)</f>
        <v>-14925.364814170718</v>
      </c>
    </row>
    <row r="28" spans="1:16" s="1" customFormat="1" x14ac:dyDescent="0.2">
      <c r="B28" s="2"/>
      <c r="F28" s="5"/>
      <c r="G28" s="2"/>
      <c r="H28" s="38">
        <f>SUM(H26:H27)</f>
        <v>-2000000</v>
      </c>
      <c r="I28" s="38">
        <f>SUM(I26:I27)</f>
        <v>-1997466.7588</v>
      </c>
      <c r="J28" s="38"/>
      <c r="K28" s="67" t="e">
        <f>VLOOKUP(G28,DiscountRate!$A$2:$E$26,5,0)</f>
        <v>#N/A</v>
      </c>
      <c r="L28" s="34"/>
      <c r="M28" s="34"/>
      <c r="N28" s="41">
        <f>SUM(N26:N27)</f>
        <v>-64917.669600000001</v>
      </c>
      <c r="O28" s="41">
        <f>SUM(O26:O27)</f>
        <v>-64999.999938922512</v>
      </c>
    </row>
    <row r="29" spans="1:16" s="1" customFormat="1" x14ac:dyDescent="0.2">
      <c r="A29" s="34" t="s">
        <v>136</v>
      </c>
      <c r="B29" s="2"/>
      <c r="F29" s="5"/>
      <c r="G29" s="2"/>
      <c r="H29" s="3"/>
      <c r="I29" s="3"/>
      <c r="J29" s="3"/>
      <c r="K29" s="67" t="e">
        <f>VLOOKUP(G29,DiscountRate!$A$2:$E$26,5,0)</f>
        <v>#N/A</v>
      </c>
      <c r="N29" s="4"/>
      <c r="O29" s="33"/>
    </row>
    <row r="30" spans="1:16" s="1" customFormat="1" x14ac:dyDescent="0.2">
      <c r="A30" s="1" t="s">
        <v>37</v>
      </c>
      <c r="B30" s="2">
        <v>37189</v>
      </c>
      <c r="C30" s="1" t="s">
        <v>87</v>
      </c>
      <c r="D30" s="1" t="s">
        <v>43</v>
      </c>
      <c r="E30" s="1" t="s">
        <v>36</v>
      </c>
      <c r="F30" s="5" t="s">
        <v>34</v>
      </c>
      <c r="G30" s="2">
        <v>37226</v>
      </c>
      <c r="H30" s="3">
        <v>2310000</v>
      </c>
      <c r="I30" s="3">
        <v>2307074.1065000002</v>
      </c>
      <c r="J30" s="67">
        <f>I30/H30</f>
        <v>0.99873337943722951</v>
      </c>
      <c r="K30" s="67">
        <f ca="1">VLOOKUP(G30,DiscountRate!$A$2:$E$26,5,0)</f>
        <v>0.99835216290385709</v>
      </c>
      <c r="L30" s="1">
        <v>3.1</v>
      </c>
      <c r="M30" s="1">
        <f>(N30/I30)+L30</f>
        <v>2.9250000000162544</v>
      </c>
      <c r="N30" s="4">
        <v>-403737.96860000002</v>
      </c>
      <c r="O30" s="33">
        <f>(M30-L30)*H30</f>
        <v>-404249.99996245262</v>
      </c>
      <c r="P30" s="42">
        <f ca="1">(M30-L30)*(H30*K30)</f>
        <v>-403583.86181639868</v>
      </c>
    </row>
    <row r="31" spans="1:16" s="1" customFormat="1" x14ac:dyDescent="0.2">
      <c r="A31" s="1" t="s">
        <v>40</v>
      </c>
      <c r="B31" s="2">
        <v>37189</v>
      </c>
      <c r="C31" s="1" t="s">
        <v>88</v>
      </c>
      <c r="D31" s="1" t="s">
        <v>43</v>
      </c>
      <c r="E31" s="1" t="s">
        <v>36</v>
      </c>
      <c r="F31" s="5" t="s">
        <v>34</v>
      </c>
      <c r="G31" s="2">
        <v>37226</v>
      </c>
      <c r="H31" s="3">
        <v>690000</v>
      </c>
      <c r="I31" s="3">
        <v>689126.0318</v>
      </c>
      <c r="J31" s="67">
        <f>I31/H31</f>
        <v>0.99873337942028984</v>
      </c>
      <c r="K31" s="67">
        <f ca="1">VLOOKUP(G31,DiscountRate!$A$2:$E$26,5,0)</f>
        <v>0.99835216290385709</v>
      </c>
      <c r="L31" s="1">
        <v>3.1</v>
      </c>
      <c r="M31" s="1">
        <f>(N31/I31)+L31</f>
        <v>2.9249999999492111</v>
      </c>
      <c r="N31" s="4">
        <v>-120597.05560000001</v>
      </c>
      <c r="O31" s="33">
        <f>(M31-L31)*H31</f>
        <v>-120750.00003504439</v>
      </c>
      <c r="P31" s="42">
        <f ca="1">(M31-L31)*(H31*K31)</f>
        <v>-120551.02370562738</v>
      </c>
    </row>
    <row r="32" spans="1:16" s="1" customFormat="1" x14ac:dyDescent="0.2">
      <c r="B32" s="2"/>
      <c r="F32" s="5"/>
      <c r="G32" s="2"/>
      <c r="H32" s="38">
        <f>SUM(H30:H31)</f>
        <v>3000000</v>
      </c>
      <c r="I32" s="38">
        <f>SUM(I30:I31)</f>
        <v>2996200.1383000002</v>
      </c>
      <c r="J32" s="38"/>
      <c r="K32" s="67" t="e">
        <f>VLOOKUP(G32,DiscountRate!$A$2:$E$26,5,0)</f>
        <v>#N/A</v>
      </c>
      <c r="L32" s="34"/>
      <c r="M32" s="34"/>
      <c r="N32" s="41">
        <f>SUM(N30:N31)</f>
        <v>-524335.02419999999</v>
      </c>
      <c r="O32" s="41">
        <f>SUM(O30:O31)</f>
        <v>-524999.99999749707</v>
      </c>
    </row>
    <row r="33" spans="1:16" s="1" customFormat="1" x14ac:dyDescent="0.2">
      <c r="A33" s="1" t="s">
        <v>37</v>
      </c>
      <c r="B33" s="2">
        <v>37189</v>
      </c>
      <c r="C33" s="1" t="s">
        <v>89</v>
      </c>
      <c r="D33" s="1" t="s">
        <v>43</v>
      </c>
      <c r="E33" s="1" t="s">
        <v>36</v>
      </c>
      <c r="F33" s="5" t="s">
        <v>34</v>
      </c>
      <c r="G33" s="2">
        <v>37257</v>
      </c>
      <c r="H33" s="3">
        <v>-2310000</v>
      </c>
      <c r="I33" s="3">
        <v>-2302968.1033999999</v>
      </c>
      <c r="J33" s="67">
        <f>I33/H33</f>
        <v>0.99695588891774889</v>
      </c>
      <c r="K33" s="67">
        <f ca="1">VLOOKUP(G33,DiscountRate!$A$2:$E$26,5,0)</f>
        <v>0.99326455832739824</v>
      </c>
      <c r="L33" s="1">
        <v>3.2524999999999999</v>
      </c>
      <c r="M33" s="1">
        <f>(N33/I33)+L33</f>
        <v>3.1049999999789399</v>
      </c>
      <c r="N33" s="4">
        <v>339687.7953</v>
      </c>
      <c r="O33" s="33">
        <f>(M33-L33)*H33</f>
        <v>340725.00004864862</v>
      </c>
      <c r="P33" s="42">
        <f ca="1">(M33-L33)*(H33*K33)</f>
        <v>338430.06668442371</v>
      </c>
    </row>
    <row r="34" spans="1:16" s="1" customFormat="1" x14ac:dyDescent="0.2">
      <c r="A34" s="1" t="s">
        <v>40</v>
      </c>
      <c r="B34" s="2">
        <v>37189</v>
      </c>
      <c r="C34" s="1" t="s">
        <v>90</v>
      </c>
      <c r="D34" s="1" t="s">
        <v>43</v>
      </c>
      <c r="E34" s="1" t="s">
        <v>36</v>
      </c>
      <c r="F34" s="5" t="s">
        <v>34</v>
      </c>
      <c r="G34" s="2">
        <v>37257</v>
      </c>
      <c r="H34" s="3">
        <v>-690000</v>
      </c>
      <c r="I34" s="3">
        <v>-687899.56339999998</v>
      </c>
      <c r="J34" s="67">
        <f>I34/H34</f>
        <v>0.99695588898550724</v>
      </c>
      <c r="K34" s="67">
        <f ca="1">VLOOKUP(G34,DiscountRate!$A$2:$E$26,5,0)</f>
        <v>0.99326455832739824</v>
      </c>
      <c r="L34" s="1">
        <v>3.2524999999999999</v>
      </c>
      <c r="M34" s="1">
        <f>(N34/I34)+L34</f>
        <v>3.1050000000021805</v>
      </c>
      <c r="N34" s="4">
        <v>101465.1856</v>
      </c>
      <c r="O34" s="33">
        <f>(M34-L34)*H34</f>
        <v>101774.99999849545</v>
      </c>
      <c r="P34" s="42">
        <f ca="1">(M34-L34)*(H34*K34)</f>
        <v>101089.50042227654</v>
      </c>
    </row>
    <row r="35" spans="1:16" x14ac:dyDescent="0.2">
      <c r="H35" s="53">
        <f>SUM(H33:H34)</f>
        <v>-3000000</v>
      </c>
      <c r="I35" s="53">
        <f>SUM(I33:I34)</f>
        <v>-2990867.6667999998</v>
      </c>
      <c r="J35" s="53"/>
      <c r="K35" s="53"/>
      <c r="L35" s="35"/>
      <c r="M35" s="35"/>
      <c r="N35" s="54">
        <f>SUM(N33:N34)</f>
        <v>441152.98089999997</v>
      </c>
      <c r="O35" s="54">
        <f>SUM(O33:O34)</f>
        <v>442500.00004714407</v>
      </c>
    </row>
    <row r="36" spans="1:16" x14ac:dyDescent="0.2">
      <c r="H36" s="53"/>
      <c r="I36" s="53"/>
      <c r="J36" s="53"/>
      <c r="K36" s="53"/>
      <c r="L36" s="35"/>
      <c r="M36" s="35"/>
      <c r="N36" s="54"/>
      <c r="O36" s="54"/>
    </row>
    <row r="37" spans="1:16" s="1" customFormat="1" x14ac:dyDescent="0.2">
      <c r="A37" s="34" t="s">
        <v>164</v>
      </c>
      <c r="H37" s="38">
        <f>H4+H12+H19+H26+H30</f>
        <v>0</v>
      </c>
      <c r="I37" s="38">
        <f>I4+I12+I19+I26+I30</f>
        <v>0</v>
      </c>
      <c r="J37" s="38"/>
      <c r="K37" s="38"/>
      <c r="N37" s="41">
        <f t="shared" ref="N37:P38" si="0">N4+N12+N19+N26+N30</f>
        <v>-549852.66200000001</v>
      </c>
      <c r="O37" s="41">
        <f t="shared" si="0"/>
        <v>-550549.99994768389</v>
      </c>
      <c r="P37" s="41">
        <f t="shared" ca="1" si="0"/>
        <v>-549642.78323448845</v>
      </c>
    </row>
    <row r="38" spans="1:16" s="1" customFormat="1" x14ac:dyDescent="0.2">
      <c r="A38" s="34" t="s">
        <v>165</v>
      </c>
      <c r="H38" s="38">
        <f>H5+H13+H20+H27+H31</f>
        <v>0</v>
      </c>
      <c r="I38" s="38">
        <f>I5+I13+I20+I27+I31</f>
        <v>0</v>
      </c>
      <c r="J38" s="38"/>
      <c r="K38" s="38"/>
      <c r="N38" s="41">
        <f t="shared" si="0"/>
        <v>-164241.70430000001</v>
      </c>
      <c r="O38" s="41">
        <f t="shared" si="0"/>
        <v>-164450.00005131494</v>
      </c>
      <c r="P38" s="41">
        <f t="shared" ca="1" si="0"/>
        <v>-164179.01324076968</v>
      </c>
    </row>
    <row r="39" spans="1:16" s="1" customFormat="1" x14ac:dyDescent="0.2">
      <c r="A39" s="34"/>
      <c r="N39" s="42"/>
      <c r="O39" s="42"/>
      <c r="P39" s="42"/>
    </row>
    <row r="40" spans="1:16" s="1" customFormat="1" x14ac:dyDescent="0.2">
      <c r="A40" s="34" t="s">
        <v>166</v>
      </c>
      <c r="H40" s="38">
        <f>H8+H15+H22+H33</f>
        <v>0</v>
      </c>
      <c r="I40" s="38">
        <f>I8+I15+I22+I33</f>
        <v>9.999983012676239E-5</v>
      </c>
      <c r="J40" s="38"/>
      <c r="K40" s="38"/>
      <c r="N40" s="41">
        <f t="shared" ref="N40:P41" si="1">N8+N15+N22+N33</f>
        <v>688971.29099999997</v>
      </c>
      <c r="O40" s="41">
        <f t="shared" si="1"/>
        <v>691075.00005115615</v>
      </c>
      <c r="P40" s="41">
        <f t="shared" ca="1" si="1"/>
        <v>686420.30469691835</v>
      </c>
    </row>
    <row r="41" spans="1:16" s="1" customFormat="1" x14ac:dyDescent="0.2">
      <c r="A41" s="34" t="s">
        <v>167</v>
      </c>
      <c r="H41" s="38">
        <f>H9+H16+H23+H34</f>
        <v>0</v>
      </c>
      <c r="I41" s="38">
        <f>I9+I16+I23+I34</f>
        <v>9.9999946542084217E-5</v>
      </c>
      <c r="J41" s="38"/>
      <c r="K41" s="38"/>
      <c r="N41" s="41">
        <f t="shared" si="1"/>
        <v>205796.6194</v>
      </c>
      <c r="O41" s="41">
        <f t="shared" si="1"/>
        <v>206425.00000100312</v>
      </c>
      <c r="P41" s="41">
        <f t="shared" ca="1" si="1"/>
        <v>205034.63645372953</v>
      </c>
    </row>
    <row r="42" spans="1:16" s="1" customFormat="1" x14ac:dyDescent="0.2"/>
    <row r="43" spans="1:16" s="1" customFormat="1" x14ac:dyDescent="0.2">
      <c r="A43" s="34" t="s">
        <v>168</v>
      </c>
      <c r="N43" s="41">
        <f>SUM(N37:N41)</f>
        <v>180673.54409999997</v>
      </c>
      <c r="O43" s="41">
        <f>SUM(O37:O41)</f>
        <v>182500.00005316045</v>
      </c>
      <c r="P43" s="41">
        <f ca="1">SUM(P37:P41)</f>
        <v>177633.14467538969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B1" zoomScale="85" workbookViewId="0">
      <selection activeCell="P2" sqref="P2"/>
    </sheetView>
  </sheetViews>
  <sheetFormatPr defaultRowHeight="12.75" x14ac:dyDescent="0.2"/>
  <cols>
    <col min="1" max="1" width="32.5703125" bestFit="1" customWidth="1"/>
    <col min="2" max="2" width="9.7109375" bestFit="1" customWidth="1"/>
    <col min="3" max="3" width="11.28515625" bestFit="1" customWidth="1"/>
    <col min="4" max="5" width="19.140625" bestFit="1" customWidth="1"/>
    <col min="6" max="6" width="10.28515625" bestFit="1" customWidth="1"/>
    <col min="7" max="7" width="9.7109375" bestFit="1" customWidth="1"/>
    <col min="8" max="8" width="8.7109375" bestFit="1" customWidth="1"/>
    <col min="9" max="9" width="8.42578125" bestFit="1" customWidth="1"/>
    <col min="10" max="10" width="10.140625" customWidth="1"/>
    <col min="11" max="11" width="8.42578125" customWidth="1"/>
    <col min="12" max="13" width="6.140625" bestFit="1" customWidth="1"/>
    <col min="14" max="14" width="10.85546875" bestFit="1" customWidth="1"/>
    <col min="15" max="15" width="12.28515625" bestFit="1" customWidth="1"/>
    <col min="16" max="16" width="11.42578125" customWidth="1"/>
  </cols>
  <sheetData>
    <row r="1" spans="1:16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1" customFormat="1" x14ac:dyDescent="0.2">
      <c r="A3" s="32" t="s">
        <v>128</v>
      </c>
      <c r="B3" s="21"/>
      <c r="C3" s="20"/>
      <c r="D3" s="20"/>
      <c r="E3" s="20"/>
      <c r="F3" s="22"/>
      <c r="G3" s="2"/>
      <c r="H3" s="3"/>
      <c r="I3" s="3"/>
      <c r="J3" s="3"/>
      <c r="K3" s="3"/>
      <c r="N3" s="4"/>
      <c r="O3" s="33"/>
    </row>
    <row r="4" spans="1:16" s="1" customFormat="1" x14ac:dyDescent="0.2">
      <c r="A4" s="1" t="s">
        <v>37</v>
      </c>
      <c r="B4" s="2">
        <v>37155</v>
      </c>
      <c r="C4" s="1" t="s">
        <v>47</v>
      </c>
      <c r="D4" s="20" t="s">
        <v>46</v>
      </c>
      <c r="E4" s="20" t="s">
        <v>46</v>
      </c>
      <c r="F4" s="5" t="s">
        <v>34</v>
      </c>
      <c r="G4" s="2">
        <v>37226</v>
      </c>
      <c r="H4" s="3">
        <v>0</v>
      </c>
      <c r="I4" s="3">
        <v>0</v>
      </c>
      <c r="J4" s="3"/>
      <c r="K4" s="3"/>
      <c r="L4" s="1">
        <v>0</v>
      </c>
      <c r="N4" s="4">
        <v>0</v>
      </c>
      <c r="O4" s="33">
        <f t="shared" ref="O4:O11" si="0">(M4-L4)*H4</f>
        <v>0</v>
      </c>
    </row>
    <row r="5" spans="1:16" s="1" customFormat="1" x14ac:dyDescent="0.2">
      <c r="A5" s="1" t="s">
        <v>37</v>
      </c>
      <c r="B5" s="2">
        <v>37155</v>
      </c>
      <c r="C5" s="1" t="s">
        <v>47</v>
      </c>
      <c r="D5" s="20" t="s">
        <v>46</v>
      </c>
      <c r="E5" s="20" t="s">
        <v>46</v>
      </c>
      <c r="F5" s="5" t="s">
        <v>34</v>
      </c>
      <c r="G5" s="2">
        <v>37226</v>
      </c>
      <c r="H5" s="3">
        <v>238700</v>
      </c>
      <c r="I5" s="3">
        <v>238397.65770000001</v>
      </c>
      <c r="J5" s="67">
        <f>I5/H5</f>
        <v>0.998733379555928</v>
      </c>
      <c r="K5" s="67">
        <f ca="1">VLOOKUP(G5,DiscountRate!$A$2:$E$26,5,0)</f>
        <v>0.99835216290385709</v>
      </c>
      <c r="L5" s="1">
        <v>2.5350000000000001</v>
      </c>
      <c r="M5" s="1">
        <v>2.37</v>
      </c>
      <c r="N5" s="42">
        <f>(M5-L5)*I5</f>
        <v>-39335.61352050001</v>
      </c>
      <c r="O5" s="33">
        <f t="shared" si="0"/>
        <v>-39385.500000000007</v>
      </c>
      <c r="P5" s="47">
        <f ca="1">(M5-L5)*(H5*K5)</f>
        <v>-39320.599112049873</v>
      </c>
    </row>
    <row r="6" spans="1:16" s="1" customFormat="1" x14ac:dyDescent="0.2">
      <c r="A6" s="1" t="s">
        <v>37</v>
      </c>
      <c r="B6" s="2">
        <v>37155</v>
      </c>
      <c r="C6" s="1" t="s">
        <v>47</v>
      </c>
      <c r="D6" s="20" t="s">
        <v>46</v>
      </c>
      <c r="E6" s="20" t="s">
        <v>46</v>
      </c>
      <c r="F6" s="5" t="s">
        <v>34</v>
      </c>
      <c r="G6" s="2">
        <v>37257</v>
      </c>
      <c r="H6" s="3">
        <v>0</v>
      </c>
      <c r="I6" s="3">
        <v>0</v>
      </c>
      <c r="J6" s="3"/>
      <c r="K6" s="67">
        <f ca="1">VLOOKUP(G6,DiscountRate!$A$2:$E$26,5,0)</f>
        <v>0.99326455832739824</v>
      </c>
      <c r="L6" s="1">
        <v>0</v>
      </c>
      <c r="N6" s="4">
        <v>0</v>
      </c>
      <c r="O6" s="33">
        <f t="shared" si="0"/>
        <v>0</v>
      </c>
      <c r="P6" s="47">
        <f t="shared" ref="P6:P69" ca="1" si="1">(M6-L6)*(H6*K6)</f>
        <v>0</v>
      </c>
    </row>
    <row r="7" spans="1:16" s="1" customFormat="1" x14ac:dyDescent="0.2">
      <c r="A7" s="1" t="s">
        <v>37</v>
      </c>
      <c r="B7" s="2">
        <v>37155</v>
      </c>
      <c r="C7" s="1" t="s">
        <v>47</v>
      </c>
      <c r="D7" s="20" t="s">
        <v>46</v>
      </c>
      <c r="E7" s="20" t="s">
        <v>46</v>
      </c>
      <c r="F7" s="5" t="s">
        <v>34</v>
      </c>
      <c r="G7" s="2">
        <v>37257</v>
      </c>
      <c r="H7" s="3">
        <v>238700</v>
      </c>
      <c r="I7" s="3">
        <v>237973.3707</v>
      </c>
      <c r="J7" s="67">
        <f>I7/H7</f>
        <v>0.99695588898198573</v>
      </c>
      <c r="K7" s="67">
        <f ca="1">VLOOKUP(G7,DiscountRate!$A$2:$E$26,5,0)</f>
        <v>0.99326455832739824</v>
      </c>
      <c r="L7" s="1">
        <v>2.5350000000000001</v>
      </c>
      <c r="M7" s="1">
        <v>2.66</v>
      </c>
      <c r="N7" s="42">
        <f>(M7-L7)*I7</f>
        <v>29746.6713375</v>
      </c>
      <c r="O7" s="33">
        <f t="shared" si="0"/>
        <v>29837.5</v>
      </c>
      <c r="P7" s="47">
        <f t="shared" ca="1" si="1"/>
        <v>29636.531259093746</v>
      </c>
    </row>
    <row r="8" spans="1:16" s="1" customFormat="1" x14ac:dyDescent="0.2">
      <c r="A8" s="1" t="s">
        <v>37</v>
      </c>
      <c r="B8" s="2">
        <v>37155</v>
      </c>
      <c r="C8" s="1" t="s">
        <v>47</v>
      </c>
      <c r="D8" s="20" t="s">
        <v>46</v>
      </c>
      <c r="E8" s="20" t="s">
        <v>46</v>
      </c>
      <c r="F8" s="5" t="s">
        <v>34</v>
      </c>
      <c r="G8" s="2">
        <v>37288</v>
      </c>
      <c r="H8" s="3">
        <v>0</v>
      </c>
      <c r="I8" s="3">
        <v>0</v>
      </c>
      <c r="J8" s="3"/>
      <c r="K8" s="67">
        <f ca="1">VLOOKUP(G8,DiscountRate!$A$2:$E$26,5,0)</f>
        <v>0.98827960027930162</v>
      </c>
      <c r="L8" s="1">
        <v>0</v>
      </c>
      <c r="N8" s="4">
        <v>0</v>
      </c>
      <c r="O8" s="33">
        <f t="shared" si="0"/>
        <v>0</v>
      </c>
      <c r="P8" s="47">
        <f t="shared" ca="1" si="1"/>
        <v>0</v>
      </c>
    </row>
    <row r="9" spans="1:16" s="1" customFormat="1" x14ac:dyDescent="0.2">
      <c r="A9" s="1" t="s">
        <v>37</v>
      </c>
      <c r="B9" s="2">
        <v>37155</v>
      </c>
      <c r="C9" s="1" t="s">
        <v>47</v>
      </c>
      <c r="D9" s="20" t="s">
        <v>46</v>
      </c>
      <c r="E9" s="20" t="s">
        <v>46</v>
      </c>
      <c r="F9" s="5" t="s">
        <v>34</v>
      </c>
      <c r="G9" s="2">
        <v>37288</v>
      </c>
      <c r="H9" s="3">
        <v>215600</v>
      </c>
      <c r="I9" s="3">
        <v>214580.77170000001</v>
      </c>
      <c r="J9" s="67">
        <f>I9/H9</f>
        <v>0.99527259601113183</v>
      </c>
      <c r="K9" s="67">
        <f ca="1">VLOOKUP(G9,DiscountRate!$A$2:$E$26,5,0)</f>
        <v>0.98827960027930162</v>
      </c>
      <c r="L9" s="1">
        <v>2.5350000000000001</v>
      </c>
      <c r="M9" s="1">
        <v>2.6850000000000001</v>
      </c>
      <c r="N9" s="42">
        <f>(M9-L9)*I9</f>
        <v>32187.115754999984</v>
      </c>
      <c r="O9" s="33">
        <f t="shared" si="0"/>
        <v>32339.999999999982</v>
      </c>
      <c r="P9" s="47">
        <f t="shared" ca="1" si="1"/>
        <v>31960.962273032594</v>
      </c>
    </row>
    <row r="10" spans="1:16" s="1" customFormat="1" x14ac:dyDescent="0.2">
      <c r="A10" s="1" t="s">
        <v>37</v>
      </c>
      <c r="B10" s="2">
        <v>37155</v>
      </c>
      <c r="C10" s="1" t="s">
        <v>47</v>
      </c>
      <c r="D10" s="20" t="s">
        <v>46</v>
      </c>
      <c r="E10" s="20" t="s">
        <v>46</v>
      </c>
      <c r="F10" s="5" t="s">
        <v>34</v>
      </c>
      <c r="G10" s="2">
        <v>37316</v>
      </c>
      <c r="H10" s="3">
        <v>0</v>
      </c>
      <c r="I10" s="3">
        <v>0</v>
      </c>
      <c r="J10" s="3"/>
      <c r="K10" s="67">
        <f ca="1">VLOOKUP(G10,DiscountRate!$A$2:$E$26,5,0)</f>
        <v>0.98383817504248749</v>
      </c>
      <c r="L10" s="1">
        <v>0</v>
      </c>
      <c r="N10" s="4">
        <v>0</v>
      </c>
      <c r="O10" s="33">
        <f t="shared" si="0"/>
        <v>0</v>
      </c>
      <c r="P10" s="47">
        <f t="shared" ca="1" si="1"/>
        <v>0</v>
      </c>
    </row>
    <row r="11" spans="1:16" s="1" customFormat="1" x14ac:dyDescent="0.2">
      <c r="A11" s="1" t="s">
        <v>37</v>
      </c>
      <c r="B11" s="2">
        <v>37155</v>
      </c>
      <c r="C11" s="1" t="s">
        <v>47</v>
      </c>
      <c r="D11" s="20" t="s">
        <v>46</v>
      </c>
      <c r="E11" s="20" t="s">
        <v>46</v>
      </c>
      <c r="F11" s="5" t="s">
        <v>34</v>
      </c>
      <c r="G11" s="2">
        <v>37316</v>
      </c>
      <c r="H11" s="3">
        <v>238700</v>
      </c>
      <c r="I11" s="3">
        <v>237218.45610000001</v>
      </c>
      <c r="J11" s="67">
        <f>I11/H11</f>
        <v>0.99379328068705497</v>
      </c>
      <c r="K11" s="67">
        <f ca="1">VLOOKUP(G11,DiscountRate!$A$2:$E$26,5,0)</f>
        <v>0.98383817504248749</v>
      </c>
      <c r="L11" s="1">
        <v>2.5350000000000001</v>
      </c>
      <c r="M11" s="1">
        <v>2.6120000000000001</v>
      </c>
      <c r="N11" s="42">
        <f>(M11-L11)*I11</f>
        <v>18265.821119699991</v>
      </c>
      <c r="O11" s="33">
        <f t="shared" si="0"/>
        <v>18379.899999999991</v>
      </c>
      <c r="P11" s="47">
        <f t="shared" ca="1" si="1"/>
        <v>18082.847273463405</v>
      </c>
    </row>
    <row r="12" spans="1:16" s="1" customFormat="1" x14ac:dyDescent="0.2">
      <c r="A12" s="34" t="s">
        <v>169</v>
      </c>
      <c r="B12" s="2"/>
      <c r="D12" s="20"/>
      <c r="E12" s="20"/>
      <c r="F12" s="5"/>
      <c r="G12" s="2"/>
      <c r="H12" s="38">
        <f>SUM(H4:H11)</f>
        <v>931700</v>
      </c>
      <c r="I12" s="38">
        <f>SUM(I4:I11)</f>
        <v>928170.25619999995</v>
      </c>
      <c r="J12" s="38"/>
      <c r="K12" s="67" t="e">
        <f>VLOOKUP(G12,DiscountRate!$A$2:$E$26,5,0)</f>
        <v>#N/A</v>
      </c>
      <c r="N12" s="41">
        <f>SUM(N4:N11)</f>
        <v>40863.994691699962</v>
      </c>
      <c r="O12" s="41">
        <f>SUM(O4:O11)</f>
        <v>41171.899999999965</v>
      </c>
      <c r="P12" s="41">
        <f ca="1">SUM(P4:P11)</f>
        <v>40359.741693539872</v>
      </c>
    </row>
    <row r="13" spans="1:16" s="1" customFormat="1" x14ac:dyDescent="0.2">
      <c r="A13" s="1" t="s">
        <v>37</v>
      </c>
      <c r="B13" s="2">
        <v>37155</v>
      </c>
      <c r="C13" s="1" t="s">
        <v>91</v>
      </c>
      <c r="D13" s="1" t="s">
        <v>43</v>
      </c>
      <c r="E13" s="1" t="s">
        <v>36</v>
      </c>
      <c r="F13" s="5" t="s">
        <v>34</v>
      </c>
      <c r="G13" s="2">
        <v>37226</v>
      </c>
      <c r="H13" s="3">
        <v>-238700</v>
      </c>
      <c r="I13" s="3">
        <v>-238397.65770000001</v>
      </c>
      <c r="J13" s="67">
        <f>I13/H13</f>
        <v>0.998733379555928</v>
      </c>
      <c r="K13" s="67">
        <f ca="1">VLOOKUP(G13,DiscountRate!$A$2:$E$26,5,0)</f>
        <v>0.99835216290385709</v>
      </c>
      <c r="L13" s="1">
        <v>2.87</v>
      </c>
      <c r="M13" s="1">
        <f>(N13/I13)+L13</f>
        <v>2.9250000001111589</v>
      </c>
      <c r="N13" s="4">
        <v>-13111.8712</v>
      </c>
      <c r="O13" s="33">
        <f>(M13-L13)*H13</f>
        <v>-13128.500026533606</v>
      </c>
      <c r="P13" s="47">
        <f t="shared" ca="1" si="1"/>
        <v>-13106.866397173169</v>
      </c>
    </row>
    <row r="14" spans="1:16" s="1" customFormat="1" x14ac:dyDescent="0.2">
      <c r="A14" s="1" t="s">
        <v>37</v>
      </c>
      <c r="B14" s="2">
        <v>37155</v>
      </c>
      <c r="C14" s="1" t="s">
        <v>91</v>
      </c>
      <c r="D14" s="1" t="s">
        <v>43</v>
      </c>
      <c r="E14" s="1" t="s">
        <v>36</v>
      </c>
      <c r="F14" s="5" t="s">
        <v>34</v>
      </c>
      <c r="G14" s="2">
        <v>37257</v>
      </c>
      <c r="H14" s="3">
        <v>-238700</v>
      </c>
      <c r="I14" s="3">
        <v>-237973.3707</v>
      </c>
      <c r="J14" s="67">
        <f>I14/H14</f>
        <v>0.99695588898198573</v>
      </c>
      <c r="K14" s="67">
        <f ca="1">VLOOKUP(G14,DiscountRate!$A$2:$E$26,5,0)</f>
        <v>0.99326455832739824</v>
      </c>
      <c r="L14" s="1">
        <v>2.87</v>
      </c>
      <c r="M14" s="1">
        <f>(N14/I14)+L14</f>
        <v>3.1049999999390687</v>
      </c>
      <c r="N14" s="4">
        <v>-55923.742100000003</v>
      </c>
      <c r="O14" s="33">
        <f>(M14-L14)*H14</f>
        <v>-56094.499985455681</v>
      </c>
      <c r="P14" s="47">
        <f t="shared" ca="1" si="1"/>
        <v>-55716.678752649881</v>
      </c>
    </row>
    <row r="15" spans="1:16" s="1" customFormat="1" x14ac:dyDescent="0.2">
      <c r="A15" s="1" t="s">
        <v>37</v>
      </c>
      <c r="B15" s="2">
        <v>37155</v>
      </c>
      <c r="C15" s="1" t="s">
        <v>91</v>
      </c>
      <c r="D15" s="1" t="s">
        <v>43</v>
      </c>
      <c r="E15" s="1" t="s">
        <v>36</v>
      </c>
      <c r="F15" s="5" t="s">
        <v>34</v>
      </c>
      <c r="G15" s="2">
        <v>37288</v>
      </c>
      <c r="H15" s="3">
        <v>-215600</v>
      </c>
      <c r="I15" s="3">
        <v>-214580.77170000001</v>
      </c>
      <c r="J15" s="67">
        <f>I15/H15</f>
        <v>0.99527259601113183</v>
      </c>
      <c r="K15" s="67">
        <f ca="1">VLOOKUP(G15,DiscountRate!$A$2:$E$26,5,0)</f>
        <v>0.98827960027930162</v>
      </c>
      <c r="L15" s="1">
        <v>2.87</v>
      </c>
      <c r="M15" s="1">
        <f>(N15/I15)+L15</f>
        <v>3.1299999998042694</v>
      </c>
      <c r="N15" s="4">
        <v>-55791.000599999999</v>
      </c>
      <c r="O15" s="33">
        <f>(M15-L15)*H15</f>
        <v>-56055.99995780045</v>
      </c>
      <c r="P15" s="47">
        <f t="shared" ca="1" si="1"/>
        <v>-55399.001231551578</v>
      </c>
    </row>
    <row r="16" spans="1:16" s="1" customFormat="1" x14ac:dyDescent="0.2">
      <c r="A16" s="1" t="s">
        <v>37</v>
      </c>
      <c r="B16" s="2">
        <v>37155</v>
      </c>
      <c r="C16" s="1" t="s">
        <v>91</v>
      </c>
      <c r="D16" s="1" t="s">
        <v>43</v>
      </c>
      <c r="E16" s="1" t="s">
        <v>36</v>
      </c>
      <c r="F16" s="5" t="s">
        <v>34</v>
      </c>
      <c r="G16" s="2">
        <v>37316</v>
      </c>
      <c r="H16" s="3">
        <v>-238700</v>
      </c>
      <c r="I16" s="3">
        <v>-237218.45610000001</v>
      </c>
      <c r="J16" s="67">
        <f>I16/H16</f>
        <v>0.99379328068705497</v>
      </c>
      <c r="K16" s="67">
        <f ca="1">VLOOKUP(G16,DiscountRate!$A$2:$E$26,5,0)</f>
        <v>0.98383817504248749</v>
      </c>
      <c r="L16" s="1">
        <v>2.87</v>
      </c>
      <c r="M16" s="1">
        <f>(N16/I16)+L16</f>
        <v>3.101999999935924</v>
      </c>
      <c r="N16" s="4">
        <v>-55034.681799999998</v>
      </c>
      <c r="O16" s="33">
        <f>(M16-L16)*H16</f>
        <v>-55378.399984705036</v>
      </c>
      <c r="P16" s="47">
        <f t="shared" ca="1" si="1"/>
        <v>-54483.38397772512</v>
      </c>
    </row>
    <row r="17" spans="1:16" s="1" customFormat="1" x14ac:dyDescent="0.2">
      <c r="A17" s="32" t="s">
        <v>128</v>
      </c>
      <c r="B17" s="2"/>
      <c r="F17" s="5"/>
      <c r="G17" s="2"/>
      <c r="H17" s="38">
        <f>SUM(H13:H16)</f>
        <v>-931700</v>
      </c>
      <c r="I17" s="38">
        <f>SUM(I13:I16)</f>
        <v>-928170.25619999995</v>
      </c>
      <c r="J17" s="38"/>
      <c r="K17" s="67" t="e">
        <f>VLOOKUP(G17,DiscountRate!$A$2:$E$26,5,0)</f>
        <v>#N/A</v>
      </c>
      <c r="N17" s="40">
        <f>SUM(N13:N16)</f>
        <v>-179861.29569999999</v>
      </c>
      <c r="O17" s="40">
        <f>SUM(O13:O16)</f>
        <v>-180657.39995449479</v>
      </c>
      <c r="P17" s="40">
        <f ca="1">SUM(P13:P16)</f>
        <v>-178705.93035909976</v>
      </c>
    </row>
    <row r="18" spans="1:16" s="1" customFormat="1" x14ac:dyDescent="0.2">
      <c r="A18" s="1" t="s">
        <v>40</v>
      </c>
      <c r="B18" s="2">
        <v>37155</v>
      </c>
      <c r="C18" s="1" t="s">
        <v>48</v>
      </c>
      <c r="D18" s="20" t="s">
        <v>46</v>
      </c>
      <c r="E18" s="20" t="s">
        <v>46</v>
      </c>
      <c r="F18" s="5" t="s">
        <v>34</v>
      </c>
      <c r="G18" s="2">
        <v>37226</v>
      </c>
      <c r="H18" s="3">
        <v>0</v>
      </c>
      <c r="I18" s="3">
        <v>0</v>
      </c>
      <c r="J18" s="3"/>
      <c r="K18" s="67">
        <f ca="1">VLOOKUP(G18,DiscountRate!$A$2:$E$26,5,0)</f>
        <v>0.99835216290385709</v>
      </c>
      <c r="L18" s="1">
        <v>0</v>
      </c>
      <c r="N18" s="4">
        <v>0</v>
      </c>
      <c r="O18" s="33">
        <f t="shared" ref="O18:O25" si="2">(M18-L18)*H18</f>
        <v>0</v>
      </c>
      <c r="P18" s="47">
        <f t="shared" ca="1" si="1"/>
        <v>0</v>
      </c>
    </row>
    <row r="19" spans="1:16" s="1" customFormat="1" x14ac:dyDescent="0.2">
      <c r="A19" s="1" t="s">
        <v>40</v>
      </c>
      <c r="B19" s="2">
        <v>37155</v>
      </c>
      <c r="C19" s="1" t="s">
        <v>48</v>
      </c>
      <c r="D19" s="20" t="s">
        <v>46</v>
      </c>
      <c r="E19" s="20" t="s">
        <v>46</v>
      </c>
      <c r="F19" s="5" t="s">
        <v>34</v>
      </c>
      <c r="G19" s="2">
        <v>37226</v>
      </c>
      <c r="H19" s="3">
        <v>71300</v>
      </c>
      <c r="I19" s="3">
        <v>71209.69</v>
      </c>
      <c r="J19" s="67">
        <f>I19/H19</f>
        <v>0.99873338008415147</v>
      </c>
      <c r="K19" s="67">
        <f ca="1">VLOOKUP(G19,DiscountRate!$A$2:$E$26,5,0)</f>
        <v>0.99835216290385709</v>
      </c>
      <c r="L19" s="1">
        <v>2.5350000000000001</v>
      </c>
      <c r="M19" s="1">
        <v>2.37</v>
      </c>
      <c r="N19" s="42">
        <f>(M19-L19)*I19</f>
        <v>-11749.598850000002</v>
      </c>
      <c r="O19" s="33">
        <f t="shared" si="2"/>
        <v>-11764.500000000002</v>
      </c>
      <c r="P19" s="47">
        <f t="shared" ca="1" si="1"/>
        <v>-11745.11402048243</v>
      </c>
    </row>
    <row r="20" spans="1:16" s="1" customFormat="1" x14ac:dyDescent="0.2">
      <c r="A20" s="1" t="s">
        <v>40</v>
      </c>
      <c r="B20" s="2">
        <v>37155</v>
      </c>
      <c r="C20" s="1" t="s">
        <v>48</v>
      </c>
      <c r="D20" s="20" t="s">
        <v>46</v>
      </c>
      <c r="E20" s="20" t="s">
        <v>46</v>
      </c>
      <c r="F20" s="5" t="s">
        <v>34</v>
      </c>
      <c r="G20" s="2">
        <v>37257</v>
      </c>
      <c r="H20" s="3">
        <v>0</v>
      </c>
      <c r="I20" s="3">
        <v>0</v>
      </c>
      <c r="J20" s="3"/>
      <c r="K20" s="67">
        <f ca="1">VLOOKUP(G20,DiscountRate!$A$2:$E$26,5,0)</f>
        <v>0.99326455832739824</v>
      </c>
      <c r="L20" s="1">
        <v>0</v>
      </c>
      <c r="N20" s="4">
        <v>0</v>
      </c>
      <c r="O20" s="33">
        <f t="shared" si="2"/>
        <v>0</v>
      </c>
      <c r="P20" s="47">
        <f t="shared" ca="1" si="1"/>
        <v>0</v>
      </c>
    </row>
    <row r="21" spans="1:16" s="1" customFormat="1" x14ac:dyDescent="0.2">
      <c r="A21" s="1" t="s">
        <v>40</v>
      </c>
      <c r="B21" s="2">
        <v>37155</v>
      </c>
      <c r="C21" s="1" t="s">
        <v>48</v>
      </c>
      <c r="D21" s="20" t="s">
        <v>46</v>
      </c>
      <c r="E21" s="20" t="s">
        <v>46</v>
      </c>
      <c r="F21" s="5" t="s">
        <v>34</v>
      </c>
      <c r="G21" s="2">
        <v>37257</v>
      </c>
      <c r="H21" s="3">
        <v>71300</v>
      </c>
      <c r="I21" s="3">
        <v>71082.954899999997</v>
      </c>
      <c r="J21" s="67">
        <f>I21/H21</f>
        <v>0.996955889200561</v>
      </c>
      <c r="K21" s="67">
        <f ca="1">VLOOKUP(G21,DiscountRate!$A$2:$E$26,5,0)</f>
        <v>0.99326455832739824</v>
      </c>
      <c r="L21" s="1">
        <v>2.5350000000000001</v>
      </c>
      <c r="M21" s="1">
        <v>2.66</v>
      </c>
      <c r="N21" s="42">
        <f>(M21-L21)*I21</f>
        <v>8885.3693624999996</v>
      </c>
      <c r="O21" s="33">
        <f t="shared" si="2"/>
        <v>8912.5</v>
      </c>
      <c r="P21" s="47">
        <f t="shared" ca="1" si="1"/>
        <v>8852.4703760929369</v>
      </c>
    </row>
    <row r="22" spans="1:16" s="1" customFormat="1" x14ac:dyDescent="0.2">
      <c r="A22" s="1" t="s">
        <v>40</v>
      </c>
      <c r="B22" s="2">
        <v>37155</v>
      </c>
      <c r="C22" s="1" t="s">
        <v>48</v>
      </c>
      <c r="D22" s="20" t="s">
        <v>46</v>
      </c>
      <c r="E22" s="20" t="s">
        <v>46</v>
      </c>
      <c r="F22" s="5" t="s">
        <v>34</v>
      </c>
      <c r="G22" s="2">
        <v>37288</v>
      </c>
      <c r="H22" s="3">
        <v>0</v>
      </c>
      <c r="I22" s="3">
        <v>0</v>
      </c>
      <c r="J22" s="3"/>
      <c r="K22" s="67">
        <f ca="1">VLOOKUP(G22,DiscountRate!$A$2:$E$26,5,0)</f>
        <v>0.98827960027930162</v>
      </c>
      <c r="L22" s="1">
        <v>0</v>
      </c>
      <c r="N22" s="4">
        <v>0</v>
      </c>
      <c r="O22" s="33">
        <f t="shared" si="2"/>
        <v>0</v>
      </c>
      <c r="P22" s="47">
        <f t="shared" ca="1" si="1"/>
        <v>0</v>
      </c>
    </row>
    <row r="23" spans="1:16" s="1" customFormat="1" x14ac:dyDescent="0.2">
      <c r="A23" s="1" t="s">
        <v>40</v>
      </c>
      <c r="B23" s="2">
        <v>37155</v>
      </c>
      <c r="C23" s="1" t="s">
        <v>48</v>
      </c>
      <c r="D23" s="20" t="s">
        <v>46</v>
      </c>
      <c r="E23" s="20" t="s">
        <v>46</v>
      </c>
      <c r="F23" s="5" t="s">
        <v>34</v>
      </c>
      <c r="G23" s="2">
        <v>37288</v>
      </c>
      <c r="H23" s="3">
        <v>64400</v>
      </c>
      <c r="I23" s="3">
        <v>64095.555200000003</v>
      </c>
      <c r="J23" s="67">
        <f>I23/H23</f>
        <v>0.99527259627329201</v>
      </c>
      <c r="K23" s="67">
        <f ca="1">VLOOKUP(G23,DiscountRate!$A$2:$E$26,5,0)</f>
        <v>0.98827960027930162</v>
      </c>
      <c r="L23" s="1">
        <v>2.5350000000000001</v>
      </c>
      <c r="M23" s="1">
        <v>2.6850000000000001</v>
      </c>
      <c r="N23" s="42">
        <f>(M23-L23)*I23</f>
        <v>9614.3332799999953</v>
      </c>
      <c r="O23" s="33">
        <f t="shared" si="2"/>
        <v>9659.9999999999945</v>
      </c>
      <c r="P23" s="47">
        <f t="shared" ca="1" si="1"/>
        <v>9546.780938698048</v>
      </c>
    </row>
    <row r="24" spans="1:16" s="1" customFormat="1" x14ac:dyDescent="0.2">
      <c r="A24" s="1" t="s">
        <v>40</v>
      </c>
      <c r="B24" s="2">
        <v>37155</v>
      </c>
      <c r="C24" s="1" t="s">
        <v>48</v>
      </c>
      <c r="D24" s="20" t="s">
        <v>46</v>
      </c>
      <c r="E24" s="20" t="s">
        <v>46</v>
      </c>
      <c r="F24" s="5" t="s">
        <v>34</v>
      </c>
      <c r="G24" s="2">
        <v>37316</v>
      </c>
      <c r="H24" s="3">
        <v>0</v>
      </c>
      <c r="I24" s="3">
        <v>0</v>
      </c>
      <c r="J24" s="3"/>
      <c r="K24" s="67">
        <f ca="1">VLOOKUP(G24,DiscountRate!$A$2:$E$26,5,0)</f>
        <v>0.98383817504248749</v>
      </c>
      <c r="L24" s="1">
        <v>0</v>
      </c>
      <c r="N24" s="4">
        <v>0</v>
      </c>
      <c r="O24" s="33">
        <f t="shared" si="2"/>
        <v>0</v>
      </c>
      <c r="P24" s="47">
        <f t="shared" ca="1" si="1"/>
        <v>0</v>
      </c>
    </row>
    <row r="25" spans="1:16" s="1" customFormat="1" x14ac:dyDescent="0.2">
      <c r="A25" s="1" t="s">
        <v>40</v>
      </c>
      <c r="B25" s="2">
        <v>37155</v>
      </c>
      <c r="C25" s="1" t="s">
        <v>48</v>
      </c>
      <c r="D25" s="20" t="s">
        <v>46</v>
      </c>
      <c r="E25" s="20" t="s">
        <v>46</v>
      </c>
      <c r="F25" s="5" t="s">
        <v>34</v>
      </c>
      <c r="G25" s="2">
        <v>37316</v>
      </c>
      <c r="H25" s="3">
        <v>71300</v>
      </c>
      <c r="I25" s="3">
        <v>70857.460900000005</v>
      </c>
      <c r="J25" s="67">
        <f>I25/H25</f>
        <v>0.99379328050490889</v>
      </c>
      <c r="K25" s="67">
        <f ca="1">VLOOKUP(G25,DiscountRate!$A$2:$E$26,5,0)</f>
        <v>0.98383817504248749</v>
      </c>
      <c r="L25" s="1">
        <v>2.5350000000000001</v>
      </c>
      <c r="M25" s="1">
        <v>2.6120000000000001</v>
      </c>
      <c r="N25" s="42">
        <f>(M25-L25)*I25</f>
        <v>5456.0244892999972</v>
      </c>
      <c r="O25" s="33">
        <f t="shared" si="2"/>
        <v>5490.0999999999967</v>
      </c>
      <c r="P25" s="47">
        <f t="shared" ca="1" si="1"/>
        <v>5401.3699648007578</v>
      </c>
    </row>
    <row r="26" spans="1:16" s="1" customFormat="1" x14ac:dyDescent="0.2">
      <c r="A26" s="34" t="s">
        <v>169</v>
      </c>
      <c r="B26" s="2"/>
      <c r="D26" s="20"/>
      <c r="E26" s="20"/>
      <c r="F26" s="5"/>
      <c r="G26" s="2"/>
      <c r="H26" s="38">
        <f>SUM(H18:H25)</f>
        <v>278300</v>
      </c>
      <c r="I26" s="38">
        <f>SUM(I18:I25)</f>
        <v>277245.66100000002</v>
      </c>
      <c r="J26" s="38"/>
      <c r="K26" s="67" t="e">
        <f>VLOOKUP(G26,DiscountRate!$A$2:$E$26,5,0)</f>
        <v>#N/A</v>
      </c>
      <c r="L26" s="34"/>
      <c r="M26" s="34"/>
      <c r="N26" s="41">
        <f>SUM(N18:N25)</f>
        <v>12206.128281799989</v>
      </c>
      <c r="O26" s="41">
        <f>SUM(O18:O25)</f>
        <v>12298.099999999989</v>
      </c>
      <c r="P26" s="41">
        <f ca="1">SUM(P18:P25)</f>
        <v>12055.507259109312</v>
      </c>
    </row>
    <row r="27" spans="1:16" s="1" customFormat="1" x14ac:dyDescent="0.2">
      <c r="A27" s="1" t="s">
        <v>40</v>
      </c>
      <c r="B27" s="2">
        <v>37155</v>
      </c>
      <c r="C27" s="1" t="s">
        <v>92</v>
      </c>
      <c r="D27" s="1" t="s">
        <v>43</v>
      </c>
      <c r="E27" s="1" t="s">
        <v>36</v>
      </c>
      <c r="F27" s="5" t="s">
        <v>34</v>
      </c>
      <c r="G27" s="2">
        <v>37226</v>
      </c>
      <c r="H27" s="3">
        <v>-71300</v>
      </c>
      <c r="I27" s="3">
        <v>-71209.69</v>
      </c>
      <c r="J27" s="67">
        <f>I27/H27</f>
        <v>0.99873338008415147</v>
      </c>
      <c r="K27" s="67">
        <f ca="1">VLOOKUP(G27,DiscountRate!$A$2:$E$26,5,0)</f>
        <v>0.99835216290385709</v>
      </c>
      <c r="L27" s="1">
        <v>2.87</v>
      </c>
      <c r="M27" s="37">
        <f>(N27/I27)+L27</f>
        <v>2.9249999992978486</v>
      </c>
      <c r="N27" s="4">
        <v>-3916.5329000000002</v>
      </c>
      <c r="O27" s="33">
        <f>(M27-L27)*H27</f>
        <v>-3921.4999499365972</v>
      </c>
      <c r="P27" s="47">
        <f t="shared" ca="1" si="1"/>
        <v>-3915.0379568465692</v>
      </c>
    </row>
    <row r="28" spans="1:16" s="1" customFormat="1" x14ac:dyDescent="0.2">
      <c r="A28" s="1" t="s">
        <v>40</v>
      </c>
      <c r="B28" s="2">
        <v>37155</v>
      </c>
      <c r="C28" s="1" t="s">
        <v>92</v>
      </c>
      <c r="D28" s="1" t="s">
        <v>43</v>
      </c>
      <c r="E28" s="1" t="s">
        <v>36</v>
      </c>
      <c r="F28" s="5" t="s">
        <v>34</v>
      </c>
      <c r="G28" s="2">
        <v>37257</v>
      </c>
      <c r="H28" s="3">
        <v>-71300</v>
      </c>
      <c r="I28" s="3">
        <v>-71082.954899999997</v>
      </c>
      <c r="J28" s="67">
        <f>I28/H28</f>
        <v>0.996955889200561</v>
      </c>
      <c r="K28" s="67">
        <f ca="1">VLOOKUP(G28,DiscountRate!$A$2:$E$26,5,0)</f>
        <v>0.99326455832739824</v>
      </c>
      <c r="L28" s="1">
        <v>2.87</v>
      </c>
      <c r="M28" s="37">
        <f>(N28/I28)+L28</f>
        <v>3.1049999999788982</v>
      </c>
      <c r="N28" s="4">
        <v>-16704.4944</v>
      </c>
      <c r="O28" s="33">
        <f>(M28-L28)*H28</f>
        <v>-16755.499998495434</v>
      </c>
      <c r="P28" s="47">
        <f t="shared" ca="1" si="1"/>
        <v>-16642.64430556029</v>
      </c>
    </row>
    <row r="29" spans="1:16" s="1" customFormat="1" x14ac:dyDescent="0.2">
      <c r="A29" s="1" t="s">
        <v>40</v>
      </c>
      <c r="B29" s="2">
        <v>37155</v>
      </c>
      <c r="C29" s="1" t="s">
        <v>92</v>
      </c>
      <c r="D29" s="1" t="s">
        <v>43</v>
      </c>
      <c r="E29" s="1" t="s">
        <v>36</v>
      </c>
      <c r="F29" s="5" t="s">
        <v>34</v>
      </c>
      <c r="G29" s="2">
        <v>37288</v>
      </c>
      <c r="H29" s="3">
        <v>-64400</v>
      </c>
      <c r="I29" s="3">
        <v>-64095.555200000003</v>
      </c>
      <c r="J29" s="67">
        <f>I29/H29</f>
        <v>0.99527259627329201</v>
      </c>
      <c r="K29" s="67">
        <f ca="1">VLOOKUP(G29,DiscountRate!$A$2:$E$26,5,0)</f>
        <v>0.98827960027930162</v>
      </c>
      <c r="L29" s="1">
        <v>2.87</v>
      </c>
      <c r="M29" s="37">
        <f>(N29/I29)+L29</f>
        <v>3.1299999991887115</v>
      </c>
      <c r="N29" s="4">
        <v>-16664.844300000001</v>
      </c>
      <c r="O29" s="33">
        <f>(M29-L29)*H29</f>
        <v>-16743.999947753015</v>
      </c>
      <c r="P29" s="47">
        <f t="shared" ca="1" si="1"/>
        <v>-16547.753575441999</v>
      </c>
    </row>
    <row r="30" spans="1:16" s="1" customFormat="1" x14ac:dyDescent="0.2">
      <c r="A30" s="1" t="s">
        <v>40</v>
      </c>
      <c r="B30" s="2">
        <v>37155</v>
      </c>
      <c r="C30" s="1" t="s">
        <v>92</v>
      </c>
      <c r="D30" s="1" t="s">
        <v>43</v>
      </c>
      <c r="E30" s="1" t="s">
        <v>36</v>
      </c>
      <c r="F30" s="5" t="s">
        <v>34</v>
      </c>
      <c r="G30" s="2">
        <v>37316</v>
      </c>
      <c r="H30" s="3">
        <v>-71300</v>
      </c>
      <c r="I30" s="3">
        <v>-70857.460900000005</v>
      </c>
      <c r="J30" s="67">
        <f>I30/H30</f>
        <v>0.99379328050490889</v>
      </c>
      <c r="K30" s="67">
        <f ca="1">VLOOKUP(G30,DiscountRate!$A$2:$E$26,5,0)</f>
        <v>0.98383817504248749</v>
      </c>
      <c r="L30" s="1">
        <v>2.87</v>
      </c>
      <c r="M30" s="37">
        <f>(N30/I30)+L30</f>
        <v>3.1019999995935503</v>
      </c>
      <c r="N30" s="4">
        <v>-16438.930899999999</v>
      </c>
      <c r="O30" s="33">
        <f>(M30-L30)*H30</f>
        <v>-16541.599971020132</v>
      </c>
      <c r="P30" s="47">
        <f t="shared" ca="1" si="1"/>
        <v>-16274.257527771309</v>
      </c>
    </row>
    <row r="31" spans="1:16" x14ac:dyDescent="0.2">
      <c r="H31" s="38">
        <f>SUM(H27:H30)</f>
        <v>-278300</v>
      </c>
      <c r="I31" s="38">
        <f>SUM(I27:I30)</f>
        <v>-277245.66100000002</v>
      </c>
      <c r="J31" s="38"/>
      <c r="K31" s="67" t="e">
        <f>VLOOKUP(G31,DiscountRate!$A$2:$E$26,5,0)</f>
        <v>#N/A</v>
      </c>
      <c r="L31" s="1"/>
      <c r="M31" s="1"/>
      <c r="N31" s="40">
        <f>SUM(N27:N30)</f>
        <v>-53724.802499999998</v>
      </c>
      <c r="O31" s="40">
        <f>SUM(O27:O30)</f>
        <v>-53962.599867205179</v>
      </c>
      <c r="P31" s="40">
        <f ca="1">SUM(P27:P30)</f>
        <v>-53379.693365620165</v>
      </c>
    </row>
    <row r="32" spans="1:16" s="1" customFormat="1" x14ac:dyDescent="0.2">
      <c r="A32" s="32" t="s">
        <v>128</v>
      </c>
      <c r="B32" s="21"/>
      <c r="C32" s="20"/>
      <c r="D32" s="20"/>
      <c r="E32" s="20"/>
      <c r="F32" s="22"/>
      <c r="G32" s="2"/>
      <c r="H32" s="3"/>
      <c r="I32" s="3"/>
      <c r="J32" s="3"/>
      <c r="K32" s="67" t="e">
        <f>VLOOKUP(G32,DiscountRate!$A$2:$E$26,5,0)</f>
        <v>#N/A</v>
      </c>
      <c r="M32" s="37"/>
      <c r="N32" s="4"/>
      <c r="O32" s="33"/>
      <c r="P32" s="47" t="e">
        <f t="shared" si="1"/>
        <v>#N/A</v>
      </c>
    </row>
    <row r="33" spans="1:16" s="1" customFormat="1" x14ac:dyDescent="0.2">
      <c r="A33" s="1" t="s">
        <v>37</v>
      </c>
      <c r="B33" s="2">
        <v>37172</v>
      </c>
      <c r="C33" s="1" t="s">
        <v>49</v>
      </c>
      <c r="D33" s="20" t="s">
        <v>46</v>
      </c>
      <c r="E33" s="20" t="s">
        <v>46</v>
      </c>
      <c r="F33" s="5" t="s">
        <v>34</v>
      </c>
      <c r="G33" s="2">
        <v>37226</v>
      </c>
      <c r="H33" s="3">
        <v>0</v>
      </c>
      <c r="I33" s="3">
        <v>0</v>
      </c>
      <c r="J33" s="3"/>
      <c r="K33" s="67">
        <f ca="1">VLOOKUP(G33,DiscountRate!$A$2:$E$26,5,0)</f>
        <v>0.99835216290385709</v>
      </c>
      <c r="L33" s="1">
        <v>0</v>
      </c>
      <c r="N33" s="4">
        <v>0</v>
      </c>
      <c r="O33" s="33">
        <f t="shared" ref="O33:O40" si="3">(M33-L33)*H33</f>
        <v>0</v>
      </c>
      <c r="P33" s="47">
        <f t="shared" ca="1" si="1"/>
        <v>0</v>
      </c>
    </row>
    <row r="34" spans="1:16" s="1" customFormat="1" x14ac:dyDescent="0.2">
      <c r="A34" s="1" t="s">
        <v>37</v>
      </c>
      <c r="B34" s="2">
        <v>37172</v>
      </c>
      <c r="C34" s="1" t="s">
        <v>49</v>
      </c>
      <c r="D34" s="20" t="s">
        <v>46</v>
      </c>
      <c r="E34" s="20" t="s">
        <v>46</v>
      </c>
      <c r="F34" s="5" t="s">
        <v>34</v>
      </c>
      <c r="G34" s="2">
        <v>37226</v>
      </c>
      <c r="H34" s="3">
        <v>238700</v>
      </c>
      <c r="I34" s="3">
        <v>238397.65770000001</v>
      </c>
      <c r="J34" s="67">
        <f>I34/H34</f>
        <v>0.998733379555928</v>
      </c>
      <c r="K34" s="67">
        <f ca="1">VLOOKUP(G34,DiscountRate!$A$2:$E$26,5,0)</f>
        <v>0.99835216290385709</v>
      </c>
      <c r="L34" s="1">
        <v>2.3610000000000002</v>
      </c>
      <c r="M34" s="1">
        <v>2.37</v>
      </c>
      <c r="N34" s="4">
        <f>(M34-L34)*I34</f>
        <v>2145.5789192999755</v>
      </c>
      <c r="O34" s="33">
        <f t="shared" si="3"/>
        <v>2148.2999999999756</v>
      </c>
      <c r="P34" s="47">
        <f t="shared" ca="1" si="1"/>
        <v>2144.7599515663314</v>
      </c>
    </row>
    <row r="35" spans="1:16" s="1" customFormat="1" x14ac:dyDescent="0.2">
      <c r="A35" s="1" t="s">
        <v>37</v>
      </c>
      <c r="B35" s="2">
        <v>37172</v>
      </c>
      <c r="C35" s="1" t="s">
        <v>49</v>
      </c>
      <c r="D35" s="20" t="s">
        <v>46</v>
      </c>
      <c r="E35" s="20" t="s">
        <v>46</v>
      </c>
      <c r="F35" s="5" t="s">
        <v>34</v>
      </c>
      <c r="G35" s="2">
        <v>37257</v>
      </c>
      <c r="H35" s="3">
        <v>0</v>
      </c>
      <c r="I35" s="3">
        <v>0</v>
      </c>
      <c r="J35" s="3"/>
      <c r="K35" s="67">
        <f ca="1">VLOOKUP(G35,DiscountRate!$A$2:$E$26,5,0)</f>
        <v>0.99326455832739824</v>
      </c>
      <c r="L35" s="1">
        <v>0</v>
      </c>
      <c r="N35" s="4">
        <v>0</v>
      </c>
      <c r="O35" s="33">
        <f t="shared" si="3"/>
        <v>0</v>
      </c>
      <c r="P35" s="47">
        <f t="shared" ca="1" si="1"/>
        <v>0</v>
      </c>
    </row>
    <row r="36" spans="1:16" s="1" customFormat="1" x14ac:dyDescent="0.2">
      <c r="A36" s="1" t="s">
        <v>37</v>
      </c>
      <c r="B36" s="2">
        <v>37172</v>
      </c>
      <c r="C36" s="1" t="s">
        <v>49</v>
      </c>
      <c r="D36" s="20" t="s">
        <v>46</v>
      </c>
      <c r="E36" s="20" t="s">
        <v>46</v>
      </c>
      <c r="F36" s="5" t="s">
        <v>34</v>
      </c>
      <c r="G36" s="2">
        <v>37257</v>
      </c>
      <c r="H36" s="3">
        <v>238700</v>
      </c>
      <c r="I36" s="3">
        <v>237973.3707</v>
      </c>
      <c r="J36" s="67">
        <f>I36/H36</f>
        <v>0.99695588898198573</v>
      </c>
      <c r="K36" s="67">
        <f ca="1">VLOOKUP(G36,DiscountRate!$A$2:$E$26,5,0)</f>
        <v>0.99326455832739824</v>
      </c>
      <c r="L36" s="1">
        <v>2.3610000000000002</v>
      </c>
      <c r="M36" s="1">
        <v>2.66</v>
      </c>
      <c r="N36" s="4">
        <f>(M36-L36)*I36</f>
        <v>71154.037839299985</v>
      </c>
      <c r="O36" s="33">
        <f t="shared" si="3"/>
        <v>71371.299999999988</v>
      </c>
      <c r="P36" s="47">
        <f t="shared" ca="1" si="1"/>
        <v>70890.582771752219</v>
      </c>
    </row>
    <row r="37" spans="1:16" s="1" customFormat="1" x14ac:dyDescent="0.2">
      <c r="A37" s="1" t="s">
        <v>37</v>
      </c>
      <c r="B37" s="2">
        <v>37172</v>
      </c>
      <c r="C37" s="1" t="s">
        <v>49</v>
      </c>
      <c r="D37" s="20" t="s">
        <v>46</v>
      </c>
      <c r="E37" s="20" t="s">
        <v>46</v>
      </c>
      <c r="F37" s="5" t="s">
        <v>34</v>
      </c>
      <c r="G37" s="2">
        <v>37288</v>
      </c>
      <c r="H37" s="3">
        <v>0</v>
      </c>
      <c r="I37" s="3">
        <v>0</v>
      </c>
      <c r="J37" s="3"/>
      <c r="K37" s="67">
        <f ca="1">VLOOKUP(G37,DiscountRate!$A$2:$E$26,5,0)</f>
        <v>0.98827960027930162</v>
      </c>
      <c r="L37" s="1">
        <v>0</v>
      </c>
      <c r="N37" s="4">
        <v>0</v>
      </c>
      <c r="O37" s="33">
        <f t="shared" si="3"/>
        <v>0</v>
      </c>
      <c r="P37" s="47">
        <f t="shared" ca="1" si="1"/>
        <v>0</v>
      </c>
    </row>
    <row r="38" spans="1:16" s="1" customFormat="1" x14ac:dyDescent="0.2">
      <c r="A38" s="1" t="s">
        <v>37</v>
      </c>
      <c r="B38" s="2">
        <v>37172</v>
      </c>
      <c r="C38" s="1" t="s">
        <v>49</v>
      </c>
      <c r="D38" s="20" t="s">
        <v>46</v>
      </c>
      <c r="E38" s="20" t="s">
        <v>46</v>
      </c>
      <c r="F38" s="5" t="s">
        <v>34</v>
      </c>
      <c r="G38" s="2">
        <v>37288</v>
      </c>
      <c r="H38" s="3">
        <v>215600</v>
      </c>
      <c r="I38" s="3">
        <v>214580.77170000001</v>
      </c>
      <c r="J38" s="67">
        <f>I38/H38</f>
        <v>0.99527259601113183</v>
      </c>
      <c r="K38" s="67">
        <f ca="1">VLOOKUP(G38,DiscountRate!$A$2:$E$26,5,0)</f>
        <v>0.98827960027930162</v>
      </c>
      <c r="L38" s="1">
        <v>2.3610000000000002</v>
      </c>
      <c r="M38" s="1">
        <v>2.6850000000000001</v>
      </c>
      <c r="N38" s="4">
        <f>(M38-L38)*I38</f>
        <v>69524.170030799971</v>
      </c>
      <c r="O38" s="33">
        <f t="shared" si="3"/>
        <v>69854.399999999965</v>
      </c>
      <c r="P38" s="47">
        <f t="shared" ca="1" si="1"/>
        <v>69035.678509750418</v>
      </c>
    </row>
    <row r="39" spans="1:16" s="1" customFormat="1" x14ac:dyDescent="0.2">
      <c r="A39" s="1" t="s">
        <v>37</v>
      </c>
      <c r="B39" s="2">
        <v>37172</v>
      </c>
      <c r="C39" s="1" t="s">
        <v>49</v>
      </c>
      <c r="D39" s="20" t="s">
        <v>46</v>
      </c>
      <c r="E39" s="20" t="s">
        <v>46</v>
      </c>
      <c r="F39" s="5" t="s">
        <v>34</v>
      </c>
      <c r="G39" s="2">
        <v>37316</v>
      </c>
      <c r="H39" s="3">
        <v>0</v>
      </c>
      <c r="I39" s="3">
        <v>0</v>
      </c>
      <c r="J39" s="3"/>
      <c r="K39" s="67">
        <f ca="1">VLOOKUP(G39,DiscountRate!$A$2:$E$26,5,0)</f>
        <v>0.98383817504248749</v>
      </c>
      <c r="L39" s="1">
        <v>0</v>
      </c>
      <c r="N39" s="4">
        <v>0</v>
      </c>
      <c r="O39" s="33">
        <f t="shared" si="3"/>
        <v>0</v>
      </c>
      <c r="P39" s="47">
        <f t="shared" ca="1" si="1"/>
        <v>0</v>
      </c>
    </row>
    <row r="40" spans="1:16" s="1" customFormat="1" x14ac:dyDescent="0.2">
      <c r="A40" s="1" t="s">
        <v>37</v>
      </c>
      <c r="B40" s="2">
        <v>37172</v>
      </c>
      <c r="C40" s="1" t="s">
        <v>49</v>
      </c>
      <c r="D40" s="20" t="s">
        <v>46</v>
      </c>
      <c r="E40" s="20" t="s">
        <v>46</v>
      </c>
      <c r="F40" s="5" t="s">
        <v>34</v>
      </c>
      <c r="G40" s="2">
        <v>37316</v>
      </c>
      <c r="H40" s="3">
        <v>238700</v>
      </c>
      <c r="I40" s="3">
        <v>237218.45610000001</v>
      </c>
      <c r="J40" s="67">
        <f>I40/H40</f>
        <v>0.99379328068705497</v>
      </c>
      <c r="K40" s="67">
        <f ca="1">VLOOKUP(G40,DiscountRate!$A$2:$E$26,5,0)</f>
        <v>0.98383817504248749</v>
      </c>
      <c r="L40" s="1">
        <v>2.3610000000000002</v>
      </c>
      <c r="M40" s="1">
        <v>2.6120000000000001</v>
      </c>
      <c r="N40" s="4">
        <f>(M40-L40)*I40</f>
        <v>59541.832481099977</v>
      </c>
      <c r="O40" s="33">
        <f t="shared" si="3"/>
        <v>59913.699999999975</v>
      </c>
      <c r="P40" s="47">
        <f t="shared" ca="1" si="1"/>
        <v>58945.385268043057</v>
      </c>
    </row>
    <row r="41" spans="1:16" s="1" customFormat="1" x14ac:dyDescent="0.2">
      <c r="A41" s="32" t="s">
        <v>128</v>
      </c>
      <c r="B41" s="2"/>
      <c r="D41" s="20"/>
      <c r="E41" s="20"/>
      <c r="F41" s="5"/>
      <c r="G41" s="2"/>
      <c r="H41" s="38">
        <f>SUM(H33:H40)</f>
        <v>931700</v>
      </c>
      <c r="I41" s="38">
        <f>SUM(I33:I40)</f>
        <v>928170.25619999995</v>
      </c>
      <c r="J41" s="38"/>
      <c r="K41" s="67" t="e">
        <f>VLOOKUP(G41,DiscountRate!$A$2:$E$26,5,0)</f>
        <v>#N/A</v>
      </c>
      <c r="L41" s="34"/>
      <c r="M41" s="34"/>
      <c r="N41" s="41">
        <f>SUM(N33:N40)</f>
        <v>202365.61927049991</v>
      </c>
      <c r="O41" s="41">
        <f>SUM(O33:O40)</f>
        <v>203287.69999999992</v>
      </c>
      <c r="P41" s="41">
        <f ca="1">SUM(P33:P40)</f>
        <v>201016.40650111201</v>
      </c>
    </row>
    <row r="42" spans="1:16" s="1" customFormat="1" x14ac:dyDescent="0.2">
      <c r="A42" s="1" t="s">
        <v>40</v>
      </c>
      <c r="B42" s="2">
        <v>37172</v>
      </c>
      <c r="C42" s="1" t="s">
        <v>50</v>
      </c>
      <c r="D42" s="20" t="s">
        <v>46</v>
      </c>
      <c r="E42" s="20" t="s">
        <v>46</v>
      </c>
      <c r="F42" s="5" t="s">
        <v>34</v>
      </c>
      <c r="G42" s="2">
        <v>37226</v>
      </c>
      <c r="H42" s="3">
        <v>0</v>
      </c>
      <c r="I42" s="3">
        <v>0</v>
      </c>
      <c r="J42" s="3"/>
      <c r="K42" s="67">
        <f ca="1">VLOOKUP(G42,DiscountRate!$A$2:$E$26,5,0)</f>
        <v>0.99835216290385709</v>
      </c>
      <c r="L42" s="1">
        <v>0</v>
      </c>
      <c r="N42" s="4">
        <v>0</v>
      </c>
      <c r="O42" s="33">
        <f t="shared" ref="O42:O49" si="4">(M42-L42)*H42</f>
        <v>0</v>
      </c>
      <c r="P42" s="47">
        <f t="shared" ca="1" si="1"/>
        <v>0</v>
      </c>
    </row>
    <row r="43" spans="1:16" s="1" customFormat="1" x14ac:dyDescent="0.2">
      <c r="A43" s="1" t="s">
        <v>40</v>
      </c>
      <c r="B43" s="2">
        <v>37172</v>
      </c>
      <c r="C43" s="1" t="s">
        <v>50</v>
      </c>
      <c r="D43" s="20" t="s">
        <v>46</v>
      </c>
      <c r="E43" s="20" t="s">
        <v>46</v>
      </c>
      <c r="F43" s="5" t="s">
        <v>34</v>
      </c>
      <c r="G43" s="2">
        <v>37226</v>
      </c>
      <c r="H43" s="3">
        <v>71300</v>
      </c>
      <c r="I43" s="3">
        <v>71209.69</v>
      </c>
      <c r="J43" s="67">
        <f>I43/H43</f>
        <v>0.99873338008415147</v>
      </c>
      <c r="K43" s="67">
        <f ca="1">VLOOKUP(G43,DiscountRate!$A$2:$E$26,5,0)</f>
        <v>0.99835216290385709</v>
      </c>
      <c r="L43" s="1">
        <v>2.3610000000000002</v>
      </c>
      <c r="M43" s="1">
        <v>2.37</v>
      </c>
      <c r="N43" s="4">
        <f>(M43-L43)*I43</f>
        <v>640.88720999999271</v>
      </c>
      <c r="O43" s="33">
        <f t="shared" si="4"/>
        <v>641.69999999999266</v>
      </c>
      <c r="P43" s="47">
        <f t="shared" ca="1" si="1"/>
        <v>640.64258293539774</v>
      </c>
    </row>
    <row r="44" spans="1:16" s="1" customFormat="1" x14ac:dyDescent="0.2">
      <c r="A44" s="1" t="s">
        <v>40</v>
      </c>
      <c r="B44" s="2">
        <v>37172</v>
      </c>
      <c r="C44" s="1" t="s">
        <v>50</v>
      </c>
      <c r="D44" s="20" t="s">
        <v>46</v>
      </c>
      <c r="E44" s="20" t="s">
        <v>46</v>
      </c>
      <c r="F44" s="5" t="s">
        <v>34</v>
      </c>
      <c r="G44" s="2">
        <v>37257</v>
      </c>
      <c r="H44" s="3">
        <v>0</v>
      </c>
      <c r="I44" s="3">
        <v>0</v>
      </c>
      <c r="J44" s="3"/>
      <c r="K44" s="67">
        <f ca="1">VLOOKUP(G44,DiscountRate!$A$2:$E$26,5,0)</f>
        <v>0.99326455832739824</v>
      </c>
      <c r="L44" s="1">
        <v>0</v>
      </c>
      <c r="N44" s="4">
        <v>0</v>
      </c>
      <c r="O44" s="33">
        <f t="shared" si="4"/>
        <v>0</v>
      </c>
      <c r="P44" s="47">
        <f t="shared" ca="1" si="1"/>
        <v>0</v>
      </c>
    </row>
    <row r="45" spans="1:16" s="1" customFormat="1" x14ac:dyDescent="0.2">
      <c r="A45" s="1" t="s">
        <v>40</v>
      </c>
      <c r="B45" s="2">
        <v>37172</v>
      </c>
      <c r="C45" s="1" t="s">
        <v>50</v>
      </c>
      <c r="D45" s="20" t="s">
        <v>46</v>
      </c>
      <c r="E45" s="20" t="s">
        <v>46</v>
      </c>
      <c r="F45" s="5" t="s">
        <v>34</v>
      </c>
      <c r="G45" s="2">
        <v>37257</v>
      </c>
      <c r="H45" s="3">
        <v>71300</v>
      </c>
      <c r="I45" s="3">
        <v>71082.954899999997</v>
      </c>
      <c r="J45" s="67">
        <f>I45/H45</f>
        <v>0.996955889200561</v>
      </c>
      <c r="K45" s="67">
        <f ca="1">VLOOKUP(G45,DiscountRate!$A$2:$E$26,5,0)</f>
        <v>0.99326455832739824</v>
      </c>
      <c r="L45" s="1">
        <v>2.3610000000000002</v>
      </c>
      <c r="M45" s="1">
        <v>2.66</v>
      </c>
      <c r="N45" s="4">
        <f>(M45-L45)*I45</f>
        <v>21253.803515099993</v>
      </c>
      <c r="O45" s="33">
        <f t="shared" si="4"/>
        <v>21318.699999999993</v>
      </c>
      <c r="P45" s="47">
        <f t="shared" ca="1" si="1"/>
        <v>21175.109139614302</v>
      </c>
    </row>
    <row r="46" spans="1:16" s="1" customFormat="1" x14ac:dyDescent="0.2">
      <c r="A46" s="1" t="s">
        <v>40</v>
      </c>
      <c r="B46" s="2">
        <v>37172</v>
      </c>
      <c r="C46" s="1" t="s">
        <v>50</v>
      </c>
      <c r="D46" s="20" t="s">
        <v>46</v>
      </c>
      <c r="E46" s="20" t="s">
        <v>46</v>
      </c>
      <c r="F46" s="5" t="s">
        <v>34</v>
      </c>
      <c r="G46" s="2">
        <v>37288</v>
      </c>
      <c r="H46" s="3">
        <v>0</v>
      </c>
      <c r="I46" s="3">
        <v>0</v>
      </c>
      <c r="J46" s="3"/>
      <c r="K46" s="67">
        <f ca="1">VLOOKUP(G46,DiscountRate!$A$2:$E$26,5,0)</f>
        <v>0.98827960027930162</v>
      </c>
      <c r="L46" s="1">
        <v>0</v>
      </c>
      <c r="N46" s="4">
        <v>0</v>
      </c>
      <c r="O46" s="33">
        <f t="shared" si="4"/>
        <v>0</v>
      </c>
      <c r="P46" s="47">
        <f t="shared" ca="1" si="1"/>
        <v>0</v>
      </c>
    </row>
    <row r="47" spans="1:16" s="1" customFormat="1" x14ac:dyDescent="0.2">
      <c r="A47" s="1" t="s">
        <v>40</v>
      </c>
      <c r="B47" s="2">
        <v>37172</v>
      </c>
      <c r="C47" s="1" t="s">
        <v>50</v>
      </c>
      <c r="D47" s="20" t="s">
        <v>46</v>
      </c>
      <c r="E47" s="20" t="s">
        <v>46</v>
      </c>
      <c r="F47" s="5" t="s">
        <v>34</v>
      </c>
      <c r="G47" s="2">
        <v>37288</v>
      </c>
      <c r="H47" s="3">
        <v>64400</v>
      </c>
      <c r="I47" s="3">
        <v>64095.555200000003</v>
      </c>
      <c r="J47" s="67">
        <f>I47/H47</f>
        <v>0.99527259627329201</v>
      </c>
      <c r="K47" s="67">
        <f ca="1">VLOOKUP(G47,DiscountRate!$A$2:$E$26,5,0)</f>
        <v>0.98827960027930162</v>
      </c>
      <c r="L47" s="1">
        <v>2.3610000000000002</v>
      </c>
      <c r="M47" s="1">
        <v>2.6850000000000001</v>
      </c>
      <c r="N47" s="4">
        <f>(M47-L47)*I47</f>
        <v>20766.959884799991</v>
      </c>
      <c r="O47" s="33">
        <f t="shared" si="4"/>
        <v>20865.599999999991</v>
      </c>
      <c r="P47" s="47">
        <f t="shared" ca="1" si="1"/>
        <v>20621.046827587787</v>
      </c>
    </row>
    <row r="48" spans="1:16" s="1" customFormat="1" x14ac:dyDescent="0.2">
      <c r="A48" s="1" t="s">
        <v>40</v>
      </c>
      <c r="B48" s="2">
        <v>37172</v>
      </c>
      <c r="C48" s="1" t="s">
        <v>50</v>
      </c>
      <c r="D48" s="20" t="s">
        <v>46</v>
      </c>
      <c r="E48" s="20" t="s">
        <v>46</v>
      </c>
      <c r="F48" s="5" t="s">
        <v>34</v>
      </c>
      <c r="G48" s="2">
        <v>37316</v>
      </c>
      <c r="H48" s="3">
        <v>0</v>
      </c>
      <c r="I48" s="3">
        <v>0</v>
      </c>
      <c r="J48" s="3"/>
      <c r="K48" s="67">
        <f ca="1">VLOOKUP(G48,DiscountRate!$A$2:$E$26,5,0)</f>
        <v>0.98383817504248749</v>
      </c>
      <c r="L48" s="1">
        <v>0</v>
      </c>
      <c r="N48" s="4">
        <v>0</v>
      </c>
      <c r="O48" s="33">
        <f t="shared" si="4"/>
        <v>0</v>
      </c>
      <c r="P48" s="47">
        <f t="shared" ca="1" si="1"/>
        <v>0</v>
      </c>
    </row>
    <row r="49" spans="1:16" s="1" customFormat="1" x14ac:dyDescent="0.2">
      <c r="A49" s="1" t="s">
        <v>40</v>
      </c>
      <c r="B49" s="2">
        <v>37172</v>
      </c>
      <c r="C49" s="1" t="s">
        <v>50</v>
      </c>
      <c r="D49" s="20" t="s">
        <v>46</v>
      </c>
      <c r="E49" s="20" t="s">
        <v>46</v>
      </c>
      <c r="F49" s="5" t="s">
        <v>34</v>
      </c>
      <c r="G49" s="2">
        <v>37316</v>
      </c>
      <c r="H49" s="3">
        <v>71300</v>
      </c>
      <c r="I49" s="3">
        <v>70857.460900000005</v>
      </c>
      <c r="J49" s="67">
        <f>I49/H49</f>
        <v>0.99379328050490889</v>
      </c>
      <c r="K49" s="67">
        <f ca="1">VLOOKUP(G49,DiscountRate!$A$2:$E$26,5,0)</f>
        <v>0.98383817504248749</v>
      </c>
      <c r="L49" s="1">
        <v>2.3610000000000002</v>
      </c>
      <c r="M49" s="1">
        <v>2.6120000000000001</v>
      </c>
      <c r="N49" s="4">
        <f>(M49-L49)*I49</f>
        <v>17785.222685899993</v>
      </c>
      <c r="O49" s="33">
        <f t="shared" si="4"/>
        <v>17896.299999999992</v>
      </c>
      <c r="P49" s="47">
        <f t="shared" ca="1" si="1"/>
        <v>17607.06313201286</v>
      </c>
    </row>
    <row r="50" spans="1:16" s="1" customFormat="1" x14ac:dyDescent="0.2">
      <c r="A50" s="34" t="s">
        <v>169</v>
      </c>
      <c r="B50" s="2"/>
      <c r="D50" s="20"/>
      <c r="E50" s="20"/>
      <c r="F50" s="5"/>
      <c r="G50" s="2"/>
      <c r="H50" s="38">
        <f>SUM(H42:H49)</f>
        <v>278300</v>
      </c>
      <c r="I50" s="38">
        <f>SUM(I42:I49)</f>
        <v>277245.66100000002</v>
      </c>
      <c r="J50" s="38"/>
      <c r="K50" s="67" t="e">
        <f>VLOOKUP(G50,DiscountRate!$A$2:$E$26,5,0)</f>
        <v>#N/A</v>
      </c>
      <c r="L50" s="34"/>
      <c r="M50" s="34"/>
      <c r="N50" s="41">
        <f>SUM(N42:N49)</f>
        <v>60446.873295799975</v>
      </c>
      <c r="O50" s="41">
        <f>SUM(O42:O49)</f>
        <v>60722.299999999974</v>
      </c>
      <c r="P50" s="41">
        <f ca="1">SUM(P42:P49)</f>
        <v>60043.861682150346</v>
      </c>
    </row>
    <row r="51" spans="1:16" s="1" customFormat="1" x14ac:dyDescent="0.2">
      <c r="A51" s="1" t="s">
        <v>37</v>
      </c>
      <c r="B51" s="2">
        <v>37172</v>
      </c>
      <c r="C51" s="1" t="s">
        <v>93</v>
      </c>
      <c r="D51" s="1" t="s">
        <v>43</v>
      </c>
      <c r="E51" s="1" t="s">
        <v>36</v>
      </c>
      <c r="F51" s="5" t="s">
        <v>34</v>
      </c>
      <c r="G51" s="2">
        <v>37226</v>
      </c>
      <c r="H51" s="3">
        <v>-238700</v>
      </c>
      <c r="I51" s="3">
        <v>-238397.65770000001</v>
      </c>
      <c r="J51" s="67">
        <f>I51/H51</f>
        <v>0.998733379555928</v>
      </c>
      <c r="K51" s="67">
        <f ca="1">VLOOKUP(G51,DiscountRate!$A$2:$E$26,5,0)</f>
        <v>0.99835216290385709</v>
      </c>
      <c r="L51" s="1">
        <v>2.7</v>
      </c>
      <c r="M51" s="1">
        <f t="shared" ref="M51:M59" si="5">(N51/I51)+L51</f>
        <v>2.9250000000734069</v>
      </c>
      <c r="N51" s="4">
        <v>-53639.472999999998</v>
      </c>
      <c r="O51" s="33">
        <f t="shared" ref="O51:O59" si="6">(M51-L51)*H51</f>
        <v>-53707.500017522179</v>
      </c>
      <c r="P51" s="47">
        <f t="shared" ca="1" si="1"/>
        <v>-53618.998806652213</v>
      </c>
    </row>
    <row r="52" spans="1:16" s="1" customFormat="1" x14ac:dyDescent="0.2">
      <c r="A52" s="1" t="s">
        <v>37</v>
      </c>
      <c r="B52" s="2">
        <v>37172</v>
      </c>
      <c r="C52" s="1" t="s">
        <v>93</v>
      </c>
      <c r="D52" s="1" t="s">
        <v>43</v>
      </c>
      <c r="E52" s="1" t="s">
        <v>36</v>
      </c>
      <c r="F52" s="5" t="s">
        <v>34</v>
      </c>
      <c r="G52" s="2">
        <v>37257</v>
      </c>
      <c r="H52" s="3">
        <v>-238700</v>
      </c>
      <c r="I52" s="3">
        <v>-237973.3707</v>
      </c>
      <c r="J52" s="67">
        <f>I52/H52</f>
        <v>0.99695588898198573</v>
      </c>
      <c r="K52" s="67">
        <f ca="1">VLOOKUP(G52,DiscountRate!$A$2:$E$26,5,0)</f>
        <v>0.99326455832739824</v>
      </c>
      <c r="L52" s="1">
        <v>2.7</v>
      </c>
      <c r="M52" s="1">
        <f t="shared" si="5"/>
        <v>3.1049999998592281</v>
      </c>
      <c r="N52" s="4">
        <v>-96379.215100000001</v>
      </c>
      <c r="O52" s="33">
        <f t="shared" si="6"/>
        <v>-96673.499966397721</v>
      </c>
      <c r="P52" s="47">
        <f t="shared" ca="1" si="1"/>
        <v>-96022.361246087778</v>
      </c>
    </row>
    <row r="53" spans="1:16" s="1" customFormat="1" x14ac:dyDescent="0.2">
      <c r="A53" s="1" t="s">
        <v>37</v>
      </c>
      <c r="B53" s="2">
        <v>37172</v>
      </c>
      <c r="C53" s="1" t="s">
        <v>93</v>
      </c>
      <c r="D53" s="1" t="s">
        <v>43</v>
      </c>
      <c r="E53" s="1" t="s">
        <v>36</v>
      </c>
      <c r="F53" s="5" t="s">
        <v>34</v>
      </c>
      <c r="G53" s="2">
        <v>37288</v>
      </c>
      <c r="H53" s="3">
        <v>-215600</v>
      </c>
      <c r="I53" s="3">
        <v>-214580.77170000001</v>
      </c>
      <c r="J53" s="67">
        <f>I53/H53</f>
        <v>0.99527259601113183</v>
      </c>
      <c r="K53" s="67">
        <f ca="1">VLOOKUP(G53,DiscountRate!$A$2:$E$26,5,0)</f>
        <v>0.98827960027930162</v>
      </c>
      <c r="L53" s="1">
        <v>2.7</v>
      </c>
      <c r="M53" s="1">
        <f t="shared" si="5"/>
        <v>3.1299999998555323</v>
      </c>
      <c r="N53" s="4">
        <v>-92269.731799999994</v>
      </c>
      <c r="O53" s="33">
        <f t="shared" si="6"/>
        <v>-92707.999968852731</v>
      </c>
      <c r="P53" s="47">
        <f t="shared" ca="1" si="1"/>
        <v>-91621.425151911288</v>
      </c>
    </row>
    <row r="54" spans="1:16" s="1" customFormat="1" x14ac:dyDescent="0.2">
      <c r="A54" s="1" t="s">
        <v>37</v>
      </c>
      <c r="B54" s="2">
        <v>37172</v>
      </c>
      <c r="C54" s="1" t="s">
        <v>93</v>
      </c>
      <c r="D54" s="1" t="s">
        <v>43</v>
      </c>
      <c r="E54" s="1" t="s">
        <v>36</v>
      </c>
      <c r="F54" s="5" t="s">
        <v>34</v>
      </c>
      <c r="G54" s="2">
        <v>37316</v>
      </c>
      <c r="H54" s="3">
        <v>-238700</v>
      </c>
      <c r="I54" s="3">
        <v>-237218.45610000001</v>
      </c>
      <c r="J54" s="67">
        <f>I54/H54</f>
        <v>0.99379328068705497</v>
      </c>
      <c r="K54" s="67">
        <f ca="1">VLOOKUP(G54,DiscountRate!$A$2:$E$26,5,0)</f>
        <v>0.98383817504248749</v>
      </c>
      <c r="L54" s="1">
        <v>2.7</v>
      </c>
      <c r="M54" s="1">
        <f t="shared" si="5"/>
        <v>3.1020000002015022</v>
      </c>
      <c r="N54" s="4">
        <v>-95361.819399999993</v>
      </c>
      <c r="O54" s="33">
        <f t="shared" si="6"/>
        <v>-95957.400048098541</v>
      </c>
      <c r="P54" s="47">
        <f t="shared" ca="1" si="1"/>
        <v>-94406.553345143169</v>
      </c>
    </row>
    <row r="55" spans="1:16" s="1" customFormat="1" x14ac:dyDescent="0.2">
      <c r="A55" s="34" t="s">
        <v>169</v>
      </c>
      <c r="B55" s="2"/>
      <c r="F55" s="5"/>
      <c r="G55" s="2"/>
      <c r="H55" s="38">
        <f>SUM(H51:H54)</f>
        <v>-931700</v>
      </c>
      <c r="I55" s="38">
        <f>SUM(I51:I54)</f>
        <v>-928170.25619999995</v>
      </c>
      <c r="J55" s="38"/>
      <c r="K55" s="67" t="e">
        <f>VLOOKUP(G55,DiscountRate!$A$2:$E$26,5,0)</f>
        <v>#N/A</v>
      </c>
      <c r="L55" s="34"/>
      <c r="M55" s="34"/>
      <c r="N55" s="41">
        <f>SUM(N51:N54)</f>
        <v>-337650.23929999996</v>
      </c>
      <c r="O55" s="41">
        <f>SUM(O51:O54)</f>
        <v>-339046.40000087116</v>
      </c>
      <c r="P55" s="41">
        <f ca="1">SUM(P51:P54)</f>
        <v>-335669.33854979445</v>
      </c>
    </row>
    <row r="56" spans="1:16" s="1" customFormat="1" x14ac:dyDescent="0.2">
      <c r="A56" s="1" t="s">
        <v>40</v>
      </c>
      <c r="B56" s="2">
        <v>37172</v>
      </c>
      <c r="C56" s="1" t="s">
        <v>94</v>
      </c>
      <c r="D56" s="1" t="s">
        <v>43</v>
      </c>
      <c r="E56" s="1" t="s">
        <v>36</v>
      </c>
      <c r="F56" s="5" t="s">
        <v>34</v>
      </c>
      <c r="G56" s="2">
        <v>37226</v>
      </c>
      <c r="H56" s="3">
        <v>-71300</v>
      </c>
      <c r="I56" s="3">
        <v>-71209.69</v>
      </c>
      <c r="J56" s="67">
        <f>I56/H56</f>
        <v>0.99873338008415147</v>
      </c>
      <c r="K56" s="67">
        <f ca="1">VLOOKUP(G56,DiscountRate!$A$2:$E$26,5,0)</f>
        <v>0.99835216290385709</v>
      </c>
      <c r="L56" s="1">
        <v>2.7</v>
      </c>
      <c r="M56" s="37">
        <f t="shared" si="5"/>
        <v>2.9249999992978486</v>
      </c>
      <c r="N56" s="4">
        <v>-16022.180200000001</v>
      </c>
      <c r="O56" s="33">
        <f t="shared" si="6"/>
        <v>-16042.499949936593</v>
      </c>
      <c r="P56" s="47">
        <f t="shared" ca="1" si="1"/>
        <v>-16016.064523404215</v>
      </c>
    </row>
    <row r="57" spans="1:16" s="1" customFormat="1" x14ac:dyDescent="0.2">
      <c r="A57" s="1" t="s">
        <v>40</v>
      </c>
      <c r="B57" s="2">
        <v>37172</v>
      </c>
      <c r="C57" s="1" t="s">
        <v>94</v>
      </c>
      <c r="D57" s="1" t="s">
        <v>43</v>
      </c>
      <c r="E57" s="1" t="s">
        <v>36</v>
      </c>
      <c r="F57" s="5" t="s">
        <v>34</v>
      </c>
      <c r="G57" s="2">
        <v>37257</v>
      </c>
      <c r="H57" s="3">
        <v>-71300</v>
      </c>
      <c r="I57" s="3">
        <v>-71082.954899999997</v>
      </c>
      <c r="J57" s="67">
        <f>I57/H57</f>
        <v>0.996955889200561</v>
      </c>
      <c r="K57" s="67">
        <f ca="1">VLOOKUP(G57,DiscountRate!$A$2:$E$26,5,0)</f>
        <v>0.99326455832739824</v>
      </c>
      <c r="L57" s="1">
        <v>2.7</v>
      </c>
      <c r="M57" s="37">
        <f t="shared" si="5"/>
        <v>3.1049999995146518</v>
      </c>
      <c r="N57" s="4">
        <v>-28788.596699999998</v>
      </c>
      <c r="O57" s="33">
        <f t="shared" si="6"/>
        <v>-28876.499965394658</v>
      </c>
      <c r="P57" s="47">
        <f t="shared" ca="1" si="1"/>
        <v>-28682.003984168856</v>
      </c>
    </row>
    <row r="58" spans="1:16" s="1" customFormat="1" x14ac:dyDescent="0.2">
      <c r="A58" s="1" t="s">
        <v>40</v>
      </c>
      <c r="B58" s="2">
        <v>37172</v>
      </c>
      <c r="C58" s="1" t="s">
        <v>94</v>
      </c>
      <c r="D58" s="1" t="s">
        <v>43</v>
      </c>
      <c r="E58" s="1" t="s">
        <v>36</v>
      </c>
      <c r="F58" s="5" t="s">
        <v>34</v>
      </c>
      <c r="G58" s="2">
        <v>37288</v>
      </c>
      <c r="H58" s="3">
        <v>-64400</v>
      </c>
      <c r="I58" s="3">
        <v>-64095.555200000003</v>
      </c>
      <c r="J58" s="67">
        <f>I58/H58</f>
        <v>0.99527259627329201</v>
      </c>
      <c r="K58" s="67">
        <f ca="1">VLOOKUP(G58,DiscountRate!$A$2:$E$26,5,0)</f>
        <v>0.98827960027930162</v>
      </c>
      <c r="L58" s="1">
        <v>2.7</v>
      </c>
      <c r="M58" s="37">
        <f t="shared" si="5"/>
        <v>3.129999999438339</v>
      </c>
      <c r="N58" s="4">
        <v>-27561.0887</v>
      </c>
      <c r="O58" s="33">
        <f t="shared" si="6"/>
        <v>-27691.999963829017</v>
      </c>
      <c r="P58" s="47">
        <f t="shared" ca="1" si="1"/>
        <v>-27367.438655187376</v>
      </c>
    </row>
    <row r="59" spans="1:16" s="1" customFormat="1" x14ac:dyDescent="0.2">
      <c r="A59" s="1" t="s">
        <v>40</v>
      </c>
      <c r="B59" s="2">
        <v>37172</v>
      </c>
      <c r="C59" s="1" t="s">
        <v>94</v>
      </c>
      <c r="D59" s="1" t="s">
        <v>43</v>
      </c>
      <c r="E59" s="1" t="s">
        <v>36</v>
      </c>
      <c r="F59" s="5" t="s">
        <v>34</v>
      </c>
      <c r="G59" s="2">
        <v>37316</v>
      </c>
      <c r="H59" s="3">
        <v>-71300</v>
      </c>
      <c r="I59" s="3">
        <v>-70857.460900000005</v>
      </c>
      <c r="J59" s="67">
        <f>I59/H59</f>
        <v>0.99379328050490889</v>
      </c>
      <c r="K59" s="67">
        <f ca="1">VLOOKUP(G59,DiscountRate!$A$2:$E$26,5,0)</f>
        <v>0.98383817504248749</v>
      </c>
      <c r="L59" s="1">
        <v>2.7</v>
      </c>
      <c r="M59" s="37">
        <f t="shared" si="5"/>
        <v>3.102000000256854</v>
      </c>
      <c r="N59" s="4">
        <v>-28484.6993</v>
      </c>
      <c r="O59" s="33">
        <f t="shared" si="6"/>
        <v>-28662.600018313675</v>
      </c>
      <c r="P59" s="47">
        <f t="shared" ca="1" si="1"/>
        <v>-28199.360093990494</v>
      </c>
    </row>
    <row r="60" spans="1:16" x14ac:dyDescent="0.2">
      <c r="H60" s="38">
        <f>SUM(H56:H59)</f>
        <v>-278300</v>
      </c>
      <c r="I60" s="38">
        <f>SUM(I56:I59)</f>
        <v>-277245.66100000002</v>
      </c>
      <c r="J60" s="38"/>
      <c r="K60" s="67" t="e">
        <f>VLOOKUP(G60,DiscountRate!$A$2:$E$26,5,0)</f>
        <v>#N/A</v>
      </c>
      <c r="L60" s="34"/>
      <c r="M60" s="34"/>
      <c r="N60" s="41">
        <f>SUM(N56:N59)</f>
        <v>-100856.5649</v>
      </c>
      <c r="O60" s="41">
        <f>SUM(O56:O59)</f>
        <v>-101273.59989747395</v>
      </c>
      <c r="P60" s="41">
        <f ca="1">SUM(P56:P59)</f>
        <v>-100264.86725675093</v>
      </c>
    </row>
    <row r="61" spans="1:16" s="1" customFormat="1" x14ac:dyDescent="0.2">
      <c r="A61" s="34" t="s">
        <v>132</v>
      </c>
      <c r="B61" s="2"/>
      <c r="F61" s="5"/>
      <c r="G61" s="2"/>
      <c r="H61" s="38"/>
      <c r="I61" s="38"/>
      <c r="J61" s="38"/>
      <c r="K61" s="67" t="e">
        <f>VLOOKUP(G61,DiscountRate!$A$2:$E$26,5,0)</f>
        <v>#N/A</v>
      </c>
      <c r="L61" s="34"/>
      <c r="M61" s="34"/>
      <c r="N61" s="41"/>
      <c r="O61" s="41"/>
      <c r="P61" s="47" t="e">
        <f t="shared" si="1"/>
        <v>#N/A</v>
      </c>
    </row>
    <row r="62" spans="1:16" s="1" customFormat="1" x14ac:dyDescent="0.2">
      <c r="A62" s="1" t="s">
        <v>37</v>
      </c>
      <c r="B62" s="2">
        <v>37180</v>
      </c>
      <c r="C62" s="1" t="s">
        <v>57</v>
      </c>
      <c r="D62" s="20" t="s">
        <v>46</v>
      </c>
      <c r="E62" s="20" t="s">
        <v>46</v>
      </c>
      <c r="F62" s="5" t="s">
        <v>34</v>
      </c>
      <c r="G62" s="2">
        <v>37226</v>
      </c>
      <c r="H62" s="3">
        <v>-179025</v>
      </c>
      <c r="I62" s="3">
        <v>-178798.2433</v>
      </c>
      <c r="J62" s="67">
        <f>I62/H62</f>
        <v>0.9987333796955733</v>
      </c>
      <c r="K62" s="67">
        <f ca="1">VLOOKUP(G62,DiscountRate!$A$2:$E$26,5,0)</f>
        <v>0.99835216290385709</v>
      </c>
      <c r="L62" s="1">
        <v>2.5209999999999999</v>
      </c>
      <c r="M62" s="1">
        <v>2.37</v>
      </c>
      <c r="N62" s="4">
        <f>(M62-L62)*I62</f>
        <v>26998.534738299964</v>
      </c>
      <c r="O62" s="33">
        <f t="shared" ref="O62:O69" si="7">(M62-L62)*H62</f>
        <v>27032.774999999965</v>
      </c>
      <c r="P62" s="47">
        <f t="shared" ca="1" si="1"/>
        <v>26988.229390543278</v>
      </c>
    </row>
    <row r="63" spans="1:16" s="1" customFormat="1" x14ac:dyDescent="0.2">
      <c r="A63" s="1" t="s">
        <v>37</v>
      </c>
      <c r="B63" s="2">
        <v>37180</v>
      </c>
      <c r="C63" s="1" t="s">
        <v>57</v>
      </c>
      <c r="D63" s="20" t="s">
        <v>46</v>
      </c>
      <c r="E63" s="20" t="s">
        <v>46</v>
      </c>
      <c r="F63" s="5" t="s">
        <v>34</v>
      </c>
      <c r="G63" s="2">
        <v>37226</v>
      </c>
      <c r="H63" s="3">
        <v>0</v>
      </c>
      <c r="I63" s="3">
        <v>0</v>
      </c>
      <c r="J63" s="3"/>
      <c r="K63" s="67">
        <f ca="1">VLOOKUP(G63,DiscountRate!$A$2:$E$26,5,0)</f>
        <v>0.99835216290385709</v>
      </c>
      <c r="L63" s="1">
        <v>0</v>
      </c>
      <c r="N63" s="4">
        <v>0</v>
      </c>
      <c r="O63" s="33">
        <f t="shared" si="7"/>
        <v>0</v>
      </c>
      <c r="P63" s="47">
        <f t="shared" ca="1" si="1"/>
        <v>0</v>
      </c>
    </row>
    <row r="64" spans="1:16" s="1" customFormat="1" x14ac:dyDescent="0.2">
      <c r="A64" s="1" t="s">
        <v>37</v>
      </c>
      <c r="B64" s="2">
        <v>37180</v>
      </c>
      <c r="C64" s="1" t="s">
        <v>57</v>
      </c>
      <c r="D64" s="20" t="s">
        <v>46</v>
      </c>
      <c r="E64" s="20" t="s">
        <v>46</v>
      </c>
      <c r="F64" s="5" t="s">
        <v>34</v>
      </c>
      <c r="G64" s="2">
        <v>37257</v>
      </c>
      <c r="H64" s="3">
        <v>-179025</v>
      </c>
      <c r="I64" s="3">
        <v>-178480.02799999999</v>
      </c>
      <c r="J64" s="67">
        <f>I64/H64</f>
        <v>0.99695588884234043</v>
      </c>
      <c r="K64" s="67">
        <f ca="1">VLOOKUP(G64,DiscountRate!$A$2:$E$26,5,0)</f>
        <v>0.99326455832739824</v>
      </c>
      <c r="L64" s="1">
        <v>2.5209999999999999</v>
      </c>
      <c r="M64" s="1">
        <v>2.66</v>
      </c>
      <c r="N64" s="4">
        <f>(M64-L64)*I64</f>
        <v>-24808.723892000042</v>
      </c>
      <c r="O64" s="33">
        <f t="shared" si="7"/>
        <v>-24884.475000000042</v>
      </c>
      <c r="P64" s="47">
        <f t="shared" ca="1" si="1"/>
        <v>-24716.867070084223</v>
      </c>
    </row>
    <row r="65" spans="1:16" s="1" customFormat="1" x14ac:dyDescent="0.2">
      <c r="A65" s="1" t="s">
        <v>37</v>
      </c>
      <c r="B65" s="2">
        <v>37180</v>
      </c>
      <c r="C65" s="1" t="s">
        <v>57</v>
      </c>
      <c r="D65" s="20" t="s">
        <v>46</v>
      </c>
      <c r="E65" s="20" t="s">
        <v>46</v>
      </c>
      <c r="F65" s="5" t="s">
        <v>34</v>
      </c>
      <c r="G65" s="2">
        <v>37257</v>
      </c>
      <c r="H65" s="3">
        <v>0</v>
      </c>
      <c r="I65" s="3">
        <v>0</v>
      </c>
      <c r="J65" s="3"/>
      <c r="K65" s="67">
        <f ca="1">VLOOKUP(G65,DiscountRate!$A$2:$E$26,5,0)</f>
        <v>0.99326455832739824</v>
      </c>
      <c r="L65" s="1">
        <v>0</v>
      </c>
      <c r="N65" s="4">
        <v>0</v>
      </c>
      <c r="O65" s="33">
        <f t="shared" si="7"/>
        <v>0</v>
      </c>
      <c r="P65" s="47">
        <f t="shared" ca="1" si="1"/>
        <v>0</v>
      </c>
    </row>
    <row r="66" spans="1:16" s="1" customFormat="1" x14ac:dyDescent="0.2">
      <c r="A66" s="1" t="s">
        <v>37</v>
      </c>
      <c r="B66" s="2">
        <v>37180</v>
      </c>
      <c r="C66" s="1" t="s">
        <v>57</v>
      </c>
      <c r="D66" s="20" t="s">
        <v>46</v>
      </c>
      <c r="E66" s="20" t="s">
        <v>46</v>
      </c>
      <c r="F66" s="5" t="s">
        <v>34</v>
      </c>
      <c r="G66" s="2">
        <v>37288</v>
      </c>
      <c r="H66" s="3">
        <v>-161700</v>
      </c>
      <c r="I66" s="3">
        <v>-160935.57879999999</v>
      </c>
      <c r="J66" s="67">
        <f>I66/H66</f>
        <v>0.99527259616573893</v>
      </c>
      <c r="K66" s="67">
        <f ca="1">VLOOKUP(G66,DiscountRate!$A$2:$E$26,5,0)</f>
        <v>0.98827960027930162</v>
      </c>
      <c r="L66" s="1">
        <v>2.5209999999999999</v>
      </c>
      <c r="M66" s="1">
        <v>2.6850000000000001</v>
      </c>
      <c r="N66" s="4">
        <f>(M66-L66)*I66</f>
        <v>-26393.43492320002</v>
      </c>
      <c r="O66" s="33">
        <f t="shared" si="7"/>
        <v>-26518.800000000025</v>
      </c>
      <c r="P66" s="47">
        <f t="shared" ca="1" si="1"/>
        <v>-26207.989063886766</v>
      </c>
    </row>
    <row r="67" spans="1:16" s="1" customFormat="1" x14ac:dyDescent="0.2">
      <c r="A67" s="1" t="s">
        <v>37</v>
      </c>
      <c r="B67" s="2">
        <v>37180</v>
      </c>
      <c r="C67" s="1" t="s">
        <v>57</v>
      </c>
      <c r="D67" s="20" t="s">
        <v>46</v>
      </c>
      <c r="E67" s="20" t="s">
        <v>46</v>
      </c>
      <c r="F67" s="5" t="s">
        <v>34</v>
      </c>
      <c r="G67" s="2">
        <v>37288</v>
      </c>
      <c r="H67" s="3">
        <v>0</v>
      </c>
      <c r="I67" s="3">
        <v>0</v>
      </c>
      <c r="J67" s="3"/>
      <c r="K67" s="67">
        <f ca="1">VLOOKUP(G67,DiscountRate!$A$2:$E$26,5,0)</f>
        <v>0.98827960027930162</v>
      </c>
      <c r="L67" s="1">
        <v>0</v>
      </c>
      <c r="N67" s="4">
        <v>0</v>
      </c>
      <c r="O67" s="33">
        <f t="shared" si="7"/>
        <v>0</v>
      </c>
      <c r="P67" s="47">
        <f t="shared" ca="1" si="1"/>
        <v>0</v>
      </c>
    </row>
    <row r="68" spans="1:16" s="1" customFormat="1" x14ac:dyDescent="0.2">
      <c r="A68" s="1" t="s">
        <v>37</v>
      </c>
      <c r="B68" s="2">
        <v>37180</v>
      </c>
      <c r="C68" s="1" t="s">
        <v>57</v>
      </c>
      <c r="D68" s="20" t="s">
        <v>46</v>
      </c>
      <c r="E68" s="20" t="s">
        <v>46</v>
      </c>
      <c r="F68" s="5" t="s">
        <v>34</v>
      </c>
      <c r="G68" s="2">
        <v>37316</v>
      </c>
      <c r="H68" s="3">
        <v>-179025</v>
      </c>
      <c r="I68" s="3">
        <v>-177913.84210000001</v>
      </c>
      <c r="J68" s="67">
        <f>I68/H68</f>
        <v>0.99379328082670026</v>
      </c>
      <c r="K68" s="67">
        <f ca="1">VLOOKUP(G68,DiscountRate!$A$2:$E$26,5,0)</f>
        <v>0.98383817504248749</v>
      </c>
      <c r="L68" s="1">
        <v>2.5209999999999999</v>
      </c>
      <c r="M68" s="1">
        <v>2.6120000000000001</v>
      </c>
      <c r="N68" s="4">
        <f>(M68-L68)*I68</f>
        <v>-16190.159631100036</v>
      </c>
      <c r="O68" s="33">
        <f t="shared" si="7"/>
        <v>-16291.275000000034</v>
      </c>
      <c r="P68" s="47">
        <f t="shared" ca="1" si="1"/>
        <v>-16027.978265115335</v>
      </c>
    </row>
    <row r="69" spans="1:16" s="1" customFormat="1" x14ac:dyDescent="0.2">
      <c r="A69" s="1" t="s">
        <v>37</v>
      </c>
      <c r="B69" s="2">
        <v>37180</v>
      </c>
      <c r="C69" s="1" t="s">
        <v>57</v>
      </c>
      <c r="D69" s="20" t="s">
        <v>46</v>
      </c>
      <c r="E69" s="20" t="s">
        <v>46</v>
      </c>
      <c r="F69" s="5" t="s">
        <v>34</v>
      </c>
      <c r="G69" s="2">
        <v>37316</v>
      </c>
      <c r="H69" s="3">
        <v>0</v>
      </c>
      <c r="I69" s="3">
        <v>0</v>
      </c>
      <c r="J69" s="3"/>
      <c r="K69" s="67">
        <f ca="1">VLOOKUP(G69,DiscountRate!$A$2:$E$26,5,0)</f>
        <v>0.98383817504248749</v>
      </c>
      <c r="L69" s="1">
        <v>0</v>
      </c>
      <c r="M69" s="1">
        <v>0</v>
      </c>
      <c r="N69" s="4">
        <v>0</v>
      </c>
      <c r="O69" s="33">
        <f t="shared" si="7"/>
        <v>0</v>
      </c>
      <c r="P69" s="47">
        <f t="shared" ca="1" si="1"/>
        <v>0</v>
      </c>
    </row>
    <row r="70" spans="1:16" s="1" customFormat="1" x14ac:dyDescent="0.2">
      <c r="A70" s="34" t="s">
        <v>132</v>
      </c>
      <c r="B70" s="2"/>
      <c r="D70" s="20"/>
      <c r="E70" s="20"/>
      <c r="F70" s="5"/>
      <c r="G70" s="2"/>
      <c r="H70" s="38">
        <f>SUM(H62:H69)</f>
        <v>-698775</v>
      </c>
      <c r="I70" s="38">
        <f>SUM(I62:I69)</f>
        <v>-696127.69220000005</v>
      </c>
      <c r="J70" s="38"/>
      <c r="K70" s="67" t="e">
        <f>VLOOKUP(G70,DiscountRate!$A$2:$E$26,5,0)</f>
        <v>#N/A</v>
      </c>
      <c r="L70" s="34"/>
      <c r="M70" s="34"/>
      <c r="N70" s="41">
        <f>SUM(N62:N69)</f>
        <v>-40393.783708000134</v>
      </c>
      <c r="O70" s="41">
        <f>SUM(O62:O69)</f>
        <v>-40661.77500000014</v>
      </c>
      <c r="P70" s="41">
        <f ca="1">SUM(P62:P69)</f>
        <v>-39964.605008543047</v>
      </c>
    </row>
    <row r="71" spans="1:16" s="1" customFormat="1" x14ac:dyDescent="0.2">
      <c r="A71" s="1" t="s">
        <v>40</v>
      </c>
      <c r="B71" s="2">
        <v>37180</v>
      </c>
      <c r="C71" s="1" t="s">
        <v>58</v>
      </c>
      <c r="D71" s="20" t="s">
        <v>46</v>
      </c>
      <c r="E71" s="20" t="s">
        <v>46</v>
      </c>
      <c r="F71" s="5" t="s">
        <v>34</v>
      </c>
      <c r="G71" s="2">
        <v>37226</v>
      </c>
      <c r="H71" s="3">
        <v>-53475</v>
      </c>
      <c r="I71" s="3">
        <v>-53407.267500000002</v>
      </c>
      <c r="J71" s="67">
        <f>I71/H71</f>
        <v>0.99873338008415147</v>
      </c>
      <c r="K71" s="67">
        <f ca="1">VLOOKUP(G71,DiscountRate!$A$2:$E$26,5,0)</f>
        <v>0.99835216290385709</v>
      </c>
      <c r="L71" s="1">
        <v>2.5209999999999999</v>
      </c>
      <c r="M71" s="1">
        <v>2.37</v>
      </c>
      <c r="N71" s="4">
        <f>(M71-L71)*I71</f>
        <v>8064.4973924999895</v>
      </c>
      <c r="O71" s="33">
        <f t="shared" ref="O71:O78" si="8">(M71-L71)*H71</f>
        <v>8074.7249999999894</v>
      </c>
      <c r="P71" s="47">
        <f t="shared" ref="P71:P133" ca="1" si="9">(M71-L71)*(H71*K71)</f>
        <v>8061.4191686038366</v>
      </c>
    </row>
    <row r="72" spans="1:16" s="1" customFormat="1" x14ac:dyDescent="0.2">
      <c r="A72" s="1" t="s">
        <v>40</v>
      </c>
      <c r="B72" s="2">
        <v>37180</v>
      </c>
      <c r="C72" s="1" t="s">
        <v>58</v>
      </c>
      <c r="D72" s="20" t="s">
        <v>46</v>
      </c>
      <c r="E72" s="20" t="s">
        <v>46</v>
      </c>
      <c r="F72" s="5" t="s">
        <v>34</v>
      </c>
      <c r="G72" s="2">
        <v>37226</v>
      </c>
      <c r="H72" s="3">
        <v>0</v>
      </c>
      <c r="I72" s="3">
        <v>0</v>
      </c>
      <c r="J72" s="3"/>
      <c r="K72" s="67">
        <f ca="1">VLOOKUP(G72,DiscountRate!$A$2:$E$26,5,0)</f>
        <v>0.99835216290385709</v>
      </c>
      <c r="L72" s="1">
        <v>0</v>
      </c>
      <c r="N72" s="4">
        <v>0</v>
      </c>
      <c r="O72" s="33">
        <f t="shared" si="8"/>
        <v>0</v>
      </c>
      <c r="P72" s="47">
        <f t="shared" ca="1" si="9"/>
        <v>0</v>
      </c>
    </row>
    <row r="73" spans="1:16" s="1" customFormat="1" x14ac:dyDescent="0.2">
      <c r="A73" s="1" t="s">
        <v>40</v>
      </c>
      <c r="B73" s="2">
        <v>37180</v>
      </c>
      <c r="C73" s="1" t="s">
        <v>58</v>
      </c>
      <c r="D73" s="20" t="s">
        <v>46</v>
      </c>
      <c r="E73" s="20" t="s">
        <v>46</v>
      </c>
      <c r="F73" s="5" t="s">
        <v>34</v>
      </c>
      <c r="G73" s="2">
        <v>37257</v>
      </c>
      <c r="H73" s="3">
        <v>-53475</v>
      </c>
      <c r="I73" s="3">
        <v>-53312.216200000003</v>
      </c>
      <c r="J73" s="67">
        <f>I73/H73</f>
        <v>0.99695588966806925</v>
      </c>
      <c r="K73" s="67">
        <f ca="1">VLOOKUP(G73,DiscountRate!$A$2:$E$26,5,0)</f>
        <v>0.99326455832739824</v>
      </c>
      <c r="L73" s="1">
        <v>2.5209999999999999</v>
      </c>
      <c r="M73" s="1">
        <v>2.66</v>
      </c>
      <c r="N73" s="4">
        <f>(M73-L73)*I73</f>
        <v>-7410.3980518000126</v>
      </c>
      <c r="O73" s="33">
        <f t="shared" si="8"/>
        <v>-7433.0250000000124</v>
      </c>
      <c r="P73" s="47">
        <f t="shared" ca="1" si="9"/>
        <v>-7382.960293661522</v>
      </c>
    </row>
    <row r="74" spans="1:16" s="1" customFormat="1" x14ac:dyDescent="0.2">
      <c r="A74" s="1" t="s">
        <v>40</v>
      </c>
      <c r="B74" s="2">
        <v>37180</v>
      </c>
      <c r="C74" s="1" t="s">
        <v>58</v>
      </c>
      <c r="D74" s="20" t="s">
        <v>46</v>
      </c>
      <c r="E74" s="20" t="s">
        <v>46</v>
      </c>
      <c r="F74" s="5" t="s">
        <v>34</v>
      </c>
      <c r="G74" s="2">
        <v>37257</v>
      </c>
      <c r="H74" s="3">
        <v>0</v>
      </c>
      <c r="I74" s="3">
        <v>0</v>
      </c>
      <c r="J74" s="3"/>
      <c r="K74" s="67">
        <f ca="1">VLOOKUP(G74,DiscountRate!$A$2:$E$26,5,0)</f>
        <v>0.99326455832739824</v>
      </c>
      <c r="L74" s="1">
        <v>0</v>
      </c>
      <c r="N74" s="4">
        <v>0</v>
      </c>
      <c r="O74" s="33">
        <f t="shared" si="8"/>
        <v>0</v>
      </c>
      <c r="P74" s="47">
        <f t="shared" ca="1" si="9"/>
        <v>0</v>
      </c>
    </row>
    <row r="75" spans="1:16" s="1" customFormat="1" x14ac:dyDescent="0.2">
      <c r="A75" s="1" t="s">
        <v>40</v>
      </c>
      <c r="B75" s="2">
        <v>37180</v>
      </c>
      <c r="C75" s="1" t="s">
        <v>58</v>
      </c>
      <c r="D75" s="20" t="s">
        <v>46</v>
      </c>
      <c r="E75" s="20" t="s">
        <v>46</v>
      </c>
      <c r="F75" s="5" t="s">
        <v>34</v>
      </c>
      <c r="G75" s="2">
        <v>37288</v>
      </c>
      <c r="H75" s="3">
        <v>-48300</v>
      </c>
      <c r="I75" s="3">
        <v>-48071.666400000002</v>
      </c>
      <c r="J75" s="67">
        <f>I75/H75</f>
        <v>0.99527259627329201</v>
      </c>
      <c r="K75" s="67">
        <f ca="1">VLOOKUP(G75,DiscountRate!$A$2:$E$26,5,0)</f>
        <v>0.98827960027930162</v>
      </c>
      <c r="L75" s="1">
        <v>2.5209999999999999</v>
      </c>
      <c r="M75" s="1">
        <v>2.6850000000000001</v>
      </c>
      <c r="N75" s="4">
        <f>(M75-L75)*I75</f>
        <v>-7883.7532896000075</v>
      </c>
      <c r="O75" s="33">
        <f t="shared" si="8"/>
        <v>-7921.2000000000071</v>
      </c>
      <c r="P75" s="47">
        <f t="shared" ca="1" si="9"/>
        <v>-7828.3603697324106</v>
      </c>
    </row>
    <row r="76" spans="1:16" s="1" customFormat="1" x14ac:dyDescent="0.2">
      <c r="A76" s="1" t="s">
        <v>40</v>
      </c>
      <c r="B76" s="2">
        <v>37180</v>
      </c>
      <c r="C76" s="1" t="s">
        <v>58</v>
      </c>
      <c r="D76" s="20" t="s">
        <v>46</v>
      </c>
      <c r="E76" s="20" t="s">
        <v>46</v>
      </c>
      <c r="F76" s="5" t="s">
        <v>34</v>
      </c>
      <c r="G76" s="2">
        <v>37288</v>
      </c>
      <c r="H76" s="3">
        <v>0</v>
      </c>
      <c r="I76" s="3">
        <v>0</v>
      </c>
      <c r="J76" s="3"/>
      <c r="K76" s="67">
        <f ca="1">VLOOKUP(G76,DiscountRate!$A$2:$E$26,5,0)</f>
        <v>0.98827960027930162</v>
      </c>
      <c r="L76" s="1">
        <v>0</v>
      </c>
      <c r="N76" s="4">
        <v>0</v>
      </c>
      <c r="O76" s="33">
        <f t="shared" si="8"/>
        <v>0</v>
      </c>
      <c r="P76" s="47">
        <f t="shared" ca="1" si="9"/>
        <v>0</v>
      </c>
    </row>
    <row r="77" spans="1:16" s="1" customFormat="1" x14ac:dyDescent="0.2">
      <c r="A77" s="1" t="s">
        <v>40</v>
      </c>
      <c r="B77" s="2">
        <v>37180</v>
      </c>
      <c r="C77" s="1" t="s">
        <v>58</v>
      </c>
      <c r="D77" s="20" t="s">
        <v>46</v>
      </c>
      <c r="E77" s="20" t="s">
        <v>46</v>
      </c>
      <c r="F77" s="5" t="s">
        <v>34</v>
      </c>
      <c r="G77" s="2">
        <v>37316</v>
      </c>
      <c r="H77" s="3">
        <v>-53475</v>
      </c>
      <c r="I77" s="3">
        <v>-53143.095699999998</v>
      </c>
      <c r="J77" s="67">
        <f>I77/H77</f>
        <v>0.99379328097241693</v>
      </c>
      <c r="K77" s="67">
        <f ca="1">VLOOKUP(G77,DiscountRate!$A$2:$E$26,5,0)</f>
        <v>0.98383817504248749</v>
      </c>
      <c r="L77" s="1">
        <v>2.5209999999999999</v>
      </c>
      <c r="M77" s="1">
        <v>2.6120000000000001</v>
      </c>
      <c r="N77" s="4">
        <f>(M77-L77)*I77</f>
        <v>-4836.0217087000101</v>
      </c>
      <c r="O77" s="33">
        <f t="shared" si="8"/>
        <v>-4866.2250000000104</v>
      </c>
      <c r="P77" s="47">
        <f t="shared" ca="1" si="9"/>
        <v>-4787.577923346139</v>
      </c>
    </row>
    <row r="78" spans="1:16" s="1" customFormat="1" x14ac:dyDescent="0.2">
      <c r="A78" s="1" t="s">
        <v>40</v>
      </c>
      <c r="B78" s="2">
        <v>37180</v>
      </c>
      <c r="C78" s="1" t="s">
        <v>58</v>
      </c>
      <c r="D78" s="20" t="s">
        <v>46</v>
      </c>
      <c r="E78" s="20" t="s">
        <v>46</v>
      </c>
      <c r="F78" s="5" t="s">
        <v>34</v>
      </c>
      <c r="G78" s="2">
        <v>37316</v>
      </c>
      <c r="H78" s="3">
        <v>0</v>
      </c>
      <c r="I78" s="3">
        <v>0</v>
      </c>
      <c r="J78" s="3"/>
      <c r="K78" s="67">
        <f ca="1">VLOOKUP(G78,DiscountRate!$A$2:$E$26,5,0)</f>
        <v>0.98383817504248749</v>
      </c>
      <c r="L78" s="1">
        <v>0</v>
      </c>
      <c r="M78" s="1">
        <v>0</v>
      </c>
      <c r="N78" s="4">
        <v>0</v>
      </c>
      <c r="O78" s="33">
        <f t="shared" si="8"/>
        <v>0</v>
      </c>
      <c r="P78" s="47">
        <f t="shared" ca="1" si="9"/>
        <v>0</v>
      </c>
    </row>
    <row r="79" spans="1:16" s="1" customFormat="1" x14ac:dyDescent="0.2">
      <c r="A79" s="34" t="s">
        <v>170</v>
      </c>
      <c r="B79" s="2"/>
      <c r="F79" s="5"/>
      <c r="G79" s="2"/>
      <c r="H79" s="38">
        <f>SUM(H71:H78)</f>
        <v>-208725</v>
      </c>
      <c r="I79" s="38">
        <f>SUM(I71:I78)</f>
        <v>-207934.24580000003</v>
      </c>
      <c r="J79" s="38"/>
      <c r="K79" s="67" t="e">
        <f>VLOOKUP(G79,DiscountRate!$A$2:$E$26,5,0)</f>
        <v>#N/A</v>
      </c>
      <c r="L79" s="34"/>
      <c r="M79" s="34"/>
      <c r="N79" s="41">
        <f>SUM(N71:N78)</f>
        <v>-12065.675657600041</v>
      </c>
      <c r="O79" s="41">
        <f>SUM(O71:O78)</f>
        <v>-12145.72500000004</v>
      </c>
      <c r="P79" s="41">
        <f ca="1">SUM(P71:P78)</f>
        <v>-11937.479418136234</v>
      </c>
    </row>
    <row r="80" spans="1:16" s="1" customFormat="1" x14ac:dyDescent="0.2">
      <c r="A80" s="1" t="s">
        <v>37</v>
      </c>
      <c r="B80" s="2">
        <v>37180</v>
      </c>
      <c r="C80" s="1" t="s">
        <v>101</v>
      </c>
      <c r="D80" s="1" t="s">
        <v>43</v>
      </c>
      <c r="E80" s="1" t="s">
        <v>36</v>
      </c>
      <c r="F80" s="5" t="s">
        <v>34</v>
      </c>
      <c r="G80" s="2">
        <v>37226</v>
      </c>
      <c r="H80" s="3">
        <v>179025</v>
      </c>
      <c r="I80" s="3">
        <v>178798.2433</v>
      </c>
      <c r="J80" s="67">
        <f>I80/H80</f>
        <v>0.9987333796955733</v>
      </c>
      <c r="K80" s="67">
        <f ca="1">VLOOKUP(G80,DiscountRate!$A$2:$E$26,5,0)</f>
        <v>0.99835216290385709</v>
      </c>
      <c r="L80" s="1">
        <v>2.84</v>
      </c>
      <c r="M80" s="1">
        <f t="shared" ref="M80:M88" si="10">(N80/I80)+L80</f>
        <v>2.9250000001090615</v>
      </c>
      <c r="N80" s="4">
        <v>15197.850700000001</v>
      </c>
      <c r="O80" s="33">
        <f t="shared" ref="O80:O88" si="11">(M80-L80)*H80</f>
        <v>15217.125019524756</v>
      </c>
      <c r="P80" s="47">
        <f t="shared" ca="1" si="9"/>
        <v>15192.049676420938</v>
      </c>
    </row>
    <row r="81" spans="1:16" s="1" customFormat="1" x14ac:dyDescent="0.2">
      <c r="A81" s="1" t="s">
        <v>37</v>
      </c>
      <c r="B81" s="2">
        <v>37180</v>
      </c>
      <c r="C81" s="1" t="s">
        <v>101</v>
      </c>
      <c r="D81" s="1" t="s">
        <v>43</v>
      </c>
      <c r="E81" s="1" t="s">
        <v>36</v>
      </c>
      <c r="F81" s="5" t="s">
        <v>34</v>
      </c>
      <c r="G81" s="2">
        <v>37257</v>
      </c>
      <c r="H81" s="3">
        <v>179025</v>
      </c>
      <c r="I81" s="3">
        <v>178480.02799999999</v>
      </c>
      <c r="J81" s="67">
        <f>I81/H81</f>
        <v>0.99695588884234043</v>
      </c>
      <c r="K81" s="67">
        <f ca="1">VLOOKUP(G81,DiscountRate!$A$2:$E$26,5,0)</f>
        <v>0.99326455832739824</v>
      </c>
      <c r="L81" s="1">
        <v>2.84</v>
      </c>
      <c r="M81" s="1">
        <f t="shared" si="10"/>
        <v>3.1049999998879425</v>
      </c>
      <c r="N81" s="4">
        <v>47297.207399999999</v>
      </c>
      <c r="O81" s="33">
        <f t="shared" si="11"/>
        <v>47441.624979938933</v>
      </c>
      <c r="P81" s="47">
        <f t="shared" ca="1" si="9"/>
        <v>47122.084682033106</v>
      </c>
    </row>
    <row r="82" spans="1:16" s="1" customFormat="1" x14ac:dyDescent="0.2">
      <c r="A82" s="1" t="s">
        <v>37</v>
      </c>
      <c r="B82" s="2">
        <v>37180</v>
      </c>
      <c r="C82" s="1" t="s">
        <v>101</v>
      </c>
      <c r="D82" s="1" t="s">
        <v>43</v>
      </c>
      <c r="E82" s="1" t="s">
        <v>36</v>
      </c>
      <c r="F82" s="5" t="s">
        <v>34</v>
      </c>
      <c r="G82" s="2">
        <v>37288</v>
      </c>
      <c r="H82" s="3">
        <v>161700</v>
      </c>
      <c r="I82" s="3">
        <v>160935.57879999999</v>
      </c>
      <c r="J82" s="67">
        <f>I82/H82</f>
        <v>0.99527259616573893</v>
      </c>
      <c r="K82" s="67">
        <f ca="1">VLOOKUP(G82,DiscountRate!$A$2:$E$26,5,0)</f>
        <v>0.98827960027930162</v>
      </c>
      <c r="L82" s="1">
        <v>2.84</v>
      </c>
      <c r="M82" s="1">
        <f t="shared" si="10"/>
        <v>3.129999999676889</v>
      </c>
      <c r="N82" s="4">
        <v>46671.317799999997</v>
      </c>
      <c r="O82" s="33">
        <f t="shared" si="11"/>
        <v>46892.999947752978</v>
      </c>
      <c r="P82" s="47">
        <f t="shared" ca="1" si="9"/>
        <v>46343.395244262625</v>
      </c>
    </row>
    <row r="83" spans="1:16" s="1" customFormat="1" x14ac:dyDescent="0.2">
      <c r="A83" s="1" t="s">
        <v>37</v>
      </c>
      <c r="B83" s="2">
        <v>37180</v>
      </c>
      <c r="C83" s="1" t="s">
        <v>101</v>
      </c>
      <c r="D83" s="1" t="s">
        <v>43</v>
      </c>
      <c r="E83" s="1" t="s">
        <v>36</v>
      </c>
      <c r="F83" s="5" t="s">
        <v>34</v>
      </c>
      <c r="G83" s="2">
        <v>37316</v>
      </c>
      <c r="H83" s="3">
        <v>179025</v>
      </c>
      <c r="I83" s="3">
        <v>177913.84210000001</v>
      </c>
      <c r="J83" s="67">
        <f>I83/H83</f>
        <v>0.99379328082670026</v>
      </c>
      <c r="K83" s="67">
        <f ca="1">VLOOKUP(G83,DiscountRate!$A$2:$E$26,5,0)</f>
        <v>0.98383817504248749</v>
      </c>
      <c r="L83" s="1">
        <v>2.84</v>
      </c>
      <c r="M83" s="1">
        <f t="shared" si="10"/>
        <v>3.1019999998302548</v>
      </c>
      <c r="N83" s="4">
        <v>46613.426599999999</v>
      </c>
      <c r="O83" s="33">
        <f t="shared" si="11"/>
        <v>46904.549969611384</v>
      </c>
      <c r="P83" s="47">
        <f t="shared" ca="1" si="9"/>
        <v>46146.486843291626</v>
      </c>
    </row>
    <row r="84" spans="1:16" s="1" customFormat="1" x14ac:dyDescent="0.2">
      <c r="A84" s="34" t="s">
        <v>170</v>
      </c>
      <c r="B84" s="2"/>
      <c r="F84" s="5"/>
      <c r="G84" s="2"/>
      <c r="H84" s="38">
        <f>SUM(H80:H83)</f>
        <v>698775</v>
      </c>
      <c r="I84" s="38">
        <f>SUM(I80:I83)</f>
        <v>696127.69220000005</v>
      </c>
      <c r="J84" s="38"/>
      <c r="K84" s="67" t="e">
        <f>VLOOKUP(G84,DiscountRate!$A$2:$E$26,5,0)</f>
        <v>#N/A</v>
      </c>
      <c r="L84" s="34"/>
      <c r="M84" s="34"/>
      <c r="N84" s="41">
        <f>SUM(N80:N83)</f>
        <v>155779.80249999999</v>
      </c>
      <c r="O84" s="41">
        <f>SUM(O80:O83)</f>
        <v>156456.29991682805</v>
      </c>
      <c r="P84" s="41">
        <f ca="1">SUM(P80:P83)</f>
        <v>154804.01644600829</v>
      </c>
    </row>
    <row r="85" spans="1:16" s="1" customFormat="1" x14ac:dyDescent="0.2">
      <c r="A85" s="1" t="s">
        <v>40</v>
      </c>
      <c r="B85" s="2">
        <v>37180</v>
      </c>
      <c r="C85" s="1" t="s">
        <v>102</v>
      </c>
      <c r="D85" s="1" t="s">
        <v>43</v>
      </c>
      <c r="E85" s="1" t="s">
        <v>36</v>
      </c>
      <c r="F85" s="5" t="s">
        <v>34</v>
      </c>
      <c r="G85" s="2">
        <v>37226</v>
      </c>
      <c r="H85" s="3">
        <v>53475</v>
      </c>
      <c r="I85" s="3">
        <v>53407.267500000002</v>
      </c>
      <c r="J85" s="67">
        <f>I85/H85</f>
        <v>0.99873338008415147</v>
      </c>
      <c r="K85" s="67">
        <f ca="1">VLOOKUP(G85,DiscountRate!$A$2:$E$26,5,0)</f>
        <v>0.99835216290385709</v>
      </c>
      <c r="L85" s="1">
        <v>2.84</v>
      </c>
      <c r="M85" s="37">
        <f t="shared" si="10"/>
        <v>2.9249999992978482</v>
      </c>
      <c r="N85" s="4">
        <v>4539.6176999999998</v>
      </c>
      <c r="O85" s="33">
        <f t="shared" si="11"/>
        <v>4545.3749624524371</v>
      </c>
      <c r="P85" s="47">
        <f t="shared" ca="1" si="9"/>
        <v>4537.8849249734294</v>
      </c>
    </row>
    <row r="86" spans="1:16" s="1" customFormat="1" x14ac:dyDescent="0.2">
      <c r="A86" s="1" t="s">
        <v>40</v>
      </c>
      <c r="B86" s="2">
        <v>37180</v>
      </c>
      <c r="C86" s="1" t="s">
        <v>102</v>
      </c>
      <c r="D86" s="1" t="s">
        <v>43</v>
      </c>
      <c r="E86" s="1" t="s">
        <v>36</v>
      </c>
      <c r="F86" s="5" t="s">
        <v>34</v>
      </c>
      <c r="G86" s="2">
        <v>37257</v>
      </c>
      <c r="H86" s="3">
        <v>53475</v>
      </c>
      <c r="I86" s="3">
        <v>53312.216200000003</v>
      </c>
      <c r="J86" s="67">
        <f>I86/H86</f>
        <v>0.99695588966806925</v>
      </c>
      <c r="K86" s="67">
        <f ca="1">VLOOKUP(G86,DiscountRate!$A$2:$E$26,5,0)</f>
        <v>0.99326455832739824</v>
      </c>
      <c r="L86" s="1">
        <v>2.84</v>
      </c>
      <c r="M86" s="37">
        <f t="shared" si="10"/>
        <v>3.1050000001313016</v>
      </c>
      <c r="N86" s="4">
        <v>14127.737300000001</v>
      </c>
      <c r="O86" s="33">
        <f t="shared" si="11"/>
        <v>14170.875007021361</v>
      </c>
      <c r="P86" s="47">
        <f t="shared" ca="1" si="9"/>
        <v>14075.42790496184</v>
      </c>
    </row>
    <row r="87" spans="1:16" s="1" customFormat="1" x14ac:dyDescent="0.2">
      <c r="A87" s="1" t="s">
        <v>40</v>
      </c>
      <c r="B87" s="2">
        <v>37180</v>
      </c>
      <c r="C87" s="1" t="s">
        <v>102</v>
      </c>
      <c r="D87" s="1" t="s">
        <v>43</v>
      </c>
      <c r="E87" s="1" t="s">
        <v>36</v>
      </c>
      <c r="F87" s="5" t="s">
        <v>34</v>
      </c>
      <c r="G87" s="2">
        <v>37288</v>
      </c>
      <c r="H87" s="3">
        <v>48300</v>
      </c>
      <c r="I87" s="3">
        <v>48071.666400000002</v>
      </c>
      <c r="J87" s="67">
        <f>I87/H87</f>
        <v>0.99527259627329201</v>
      </c>
      <c r="K87" s="67">
        <f ca="1">VLOOKUP(G87,DiscountRate!$A$2:$E$26,5,0)</f>
        <v>0.98827960027930162</v>
      </c>
      <c r="L87" s="1">
        <v>2.84</v>
      </c>
      <c r="M87" s="37">
        <f t="shared" si="10"/>
        <v>3.1300000009152997</v>
      </c>
      <c r="N87" s="4">
        <v>13940.783299999999</v>
      </c>
      <c r="O87" s="33">
        <f t="shared" si="11"/>
        <v>14007.000044208984</v>
      </c>
      <c r="P87" s="47">
        <f t="shared" ca="1" si="9"/>
        <v>13842.832404803014</v>
      </c>
    </row>
    <row r="88" spans="1:16" s="1" customFormat="1" x14ac:dyDescent="0.2">
      <c r="A88" s="1" t="s">
        <v>40</v>
      </c>
      <c r="B88" s="2">
        <v>37180</v>
      </c>
      <c r="C88" s="1" t="s">
        <v>102</v>
      </c>
      <c r="D88" s="1" t="s">
        <v>43</v>
      </c>
      <c r="E88" s="1" t="s">
        <v>36</v>
      </c>
      <c r="F88" s="5" t="s">
        <v>34</v>
      </c>
      <c r="G88" s="2">
        <v>37316</v>
      </c>
      <c r="H88" s="3">
        <v>53475</v>
      </c>
      <c r="I88" s="3">
        <v>53143.095699999998</v>
      </c>
      <c r="J88" s="67">
        <f>I88/H88</f>
        <v>0.99379328097241693</v>
      </c>
      <c r="K88" s="67">
        <f ca="1">VLOOKUP(G88,DiscountRate!$A$2:$E$26,5,0)</f>
        <v>0.98383817504248749</v>
      </c>
      <c r="L88" s="1">
        <v>2.84</v>
      </c>
      <c r="M88" s="37">
        <f t="shared" si="10"/>
        <v>3.102000000500535</v>
      </c>
      <c r="N88" s="4">
        <v>13923.491099999999</v>
      </c>
      <c r="O88" s="33">
        <f t="shared" si="11"/>
        <v>14010.450026766119</v>
      </c>
      <c r="P88" s="47">
        <f t="shared" ca="1" si="9"/>
        <v>13784.015585857549</v>
      </c>
    </row>
    <row r="89" spans="1:16" x14ac:dyDescent="0.2">
      <c r="H89" s="38">
        <f>SUM(H85:H88)</f>
        <v>208725</v>
      </c>
      <c r="I89" s="38">
        <f>SUM(I85:I88)</f>
        <v>207934.24580000003</v>
      </c>
      <c r="J89" s="38"/>
      <c r="K89" s="67" t="e">
        <f>VLOOKUP(G89,DiscountRate!$A$2:$E$26,5,0)</f>
        <v>#N/A</v>
      </c>
      <c r="L89" s="34"/>
      <c r="M89" s="34"/>
      <c r="N89" s="41">
        <f>SUM(N85:N88)</f>
        <v>46531.629399999998</v>
      </c>
      <c r="O89" s="41">
        <f>SUM(O85:O88)</f>
        <v>46733.700040448901</v>
      </c>
      <c r="P89" s="41">
        <f ca="1">SUM(P85:P88)</f>
        <v>46240.160820595833</v>
      </c>
    </row>
    <row r="90" spans="1:16" s="1" customFormat="1" x14ac:dyDescent="0.2">
      <c r="A90" s="34" t="s">
        <v>132</v>
      </c>
      <c r="B90" s="2"/>
      <c r="F90" s="5"/>
      <c r="G90" s="2"/>
      <c r="H90" s="38"/>
      <c r="I90" s="38"/>
      <c r="J90" s="38"/>
      <c r="K90" s="67" t="e">
        <f>VLOOKUP(G90,DiscountRate!$A$2:$E$26,5,0)</f>
        <v>#N/A</v>
      </c>
      <c r="L90" s="34"/>
      <c r="M90" s="34"/>
      <c r="N90" s="41"/>
      <c r="O90" s="41"/>
      <c r="P90" s="47" t="e">
        <f t="shared" si="9"/>
        <v>#N/A</v>
      </c>
    </row>
    <row r="91" spans="1:16" s="1" customFormat="1" x14ac:dyDescent="0.2">
      <c r="A91" s="1" t="s">
        <v>37</v>
      </c>
      <c r="B91" s="2">
        <v>37180</v>
      </c>
      <c r="C91" s="1" t="s">
        <v>59</v>
      </c>
      <c r="D91" s="20" t="s">
        <v>46</v>
      </c>
      <c r="E91" s="20" t="s">
        <v>46</v>
      </c>
      <c r="F91" s="5" t="s">
        <v>34</v>
      </c>
      <c r="G91" s="2">
        <v>37226</v>
      </c>
      <c r="H91" s="3">
        <v>-179025</v>
      </c>
      <c r="I91" s="3">
        <v>-178798.2433</v>
      </c>
      <c r="J91" s="67">
        <f>I91/H91</f>
        <v>0.9987333796955733</v>
      </c>
      <c r="K91" s="67">
        <f ca="1">VLOOKUP(G91,DiscountRate!$A$2:$E$26,5,0)</f>
        <v>0.99835216290385709</v>
      </c>
      <c r="L91" s="1">
        <v>2.5750000000000002</v>
      </c>
      <c r="M91" s="1">
        <v>2.37</v>
      </c>
      <c r="N91" s="4">
        <f>(M91-L91)*I91</f>
        <v>36653.639876500012</v>
      </c>
      <c r="O91" s="33">
        <f t="shared" ref="O91:O98" si="12">(M91-L91)*H91</f>
        <v>36700.125000000015</v>
      </c>
      <c r="P91" s="47">
        <f t="shared" ca="1" si="9"/>
        <v>36639.649172591933</v>
      </c>
    </row>
    <row r="92" spans="1:16" s="1" customFormat="1" x14ac:dyDescent="0.2">
      <c r="A92" s="1" t="s">
        <v>37</v>
      </c>
      <c r="B92" s="2">
        <v>37180</v>
      </c>
      <c r="C92" s="1" t="s">
        <v>59</v>
      </c>
      <c r="D92" s="20" t="s">
        <v>46</v>
      </c>
      <c r="E92" s="20" t="s">
        <v>46</v>
      </c>
      <c r="F92" s="5" t="s">
        <v>34</v>
      </c>
      <c r="G92" s="2">
        <v>37226</v>
      </c>
      <c r="H92" s="3">
        <v>0</v>
      </c>
      <c r="I92" s="3">
        <v>0</v>
      </c>
      <c r="J92" s="3"/>
      <c r="K92" s="67">
        <f ca="1">VLOOKUP(G92,DiscountRate!$A$2:$E$26,5,0)</f>
        <v>0.99835216290385709</v>
      </c>
      <c r="L92" s="1">
        <v>0</v>
      </c>
      <c r="N92" s="4">
        <v>0</v>
      </c>
      <c r="O92" s="33">
        <f t="shared" si="12"/>
        <v>0</v>
      </c>
      <c r="P92" s="47">
        <f t="shared" ca="1" si="9"/>
        <v>0</v>
      </c>
    </row>
    <row r="93" spans="1:16" s="1" customFormat="1" x14ac:dyDescent="0.2">
      <c r="A93" s="1" t="s">
        <v>37</v>
      </c>
      <c r="B93" s="2">
        <v>37180</v>
      </c>
      <c r="C93" s="1" t="s">
        <v>59</v>
      </c>
      <c r="D93" s="20" t="s">
        <v>46</v>
      </c>
      <c r="E93" s="20" t="s">
        <v>46</v>
      </c>
      <c r="F93" s="5" t="s">
        <v>34</v>
      </c>
      <c r="G93" s="2">
        <v>37257</v>
      </c>
      <c r="H93" s="3">
        <v>-179025</v>
      </c>
      <c r="I93" s="3">
        <v>-178480.02799999999</v>
      </c>
      <c r="J93" s="67">
        <f>I93/H93</f>
        <v>0.99695588884234043</v>
      </c>
      <c r="K93" s="67">
        <f ca="1">VLOOKUP(G93,DiscountRate!$A$2:$E$26,5,0)</f>
        <v>0.99326455832739824</v>
      </c>
      <c r="L93" s="1">
        <v>2.5750000000000002</v>
      </c>
      <c r="M93" s="1">
        <v>2.66</v>
      </c>
      <c r="N93" s="4">
        <f>(M93-L93)*I93</f>
        <v>-15170.802379999994</v>
      </c>
      <c r="O93" s="33">
        <f t="shared" si="12"/>
        <v>-15217.124999999995</v>
      </c>
      <c r="P93" s="47">
        <f t="shared" ca="1" si="9"/>
        <v>-15114.630942137803</v>
      </c>
    </row>
    <row r="94" spans="1:16" s="1" customFormat="1" x14ac:dyDescent="0.2">
      <c r="A94" s="1" t="s">
        <v>37</v>
      </c>
      <c r="B94" s="2">
        <v>37180</v>
      </c>
      <c r="C94" s="1" t="s">
        <v>59</v>
      </c>
      <c r="D94" s="20" t="s">
        <v>46</v>
      </c>
      <c r="E94" s="20" t="s">
        <v>46</v>
      </c>
      <c r="F94" s="5" t="s">
        <v>34</v>
      </c>
      <c r="G94" s="2">
        <v>37257</v>
      </c>
      <c r="H94" s="3">
        <v>0</v>
      </c>
      <c r="I94" s="3">
        <v>0</v>
      </c>
      <c r="J94" s="3"/>
      <c r="K94" s="67">
        <f ca="1">VLOOKUP(G94,DiscountRate!$A$2:$E$26,5,0)</f>
        <v>0.99326455832739824</v>
      </c>
      <c r="L94" s="1">
        <v>0</v>
      </c>
      <c r="N94" s="4">
        <v>0</v>
      </c>
      <c r="O94" s="33">
        <f t="shared" si="12"/>
        <v>0</v>
      </c>
      <c r="P94" s="47">
        <f t="shared" ca="1" si="9"/>
        <v>0</v>
      </c>
    </row>
    <row r="95" spans="1:16" s="1" customFormat="1" x14ac:dyDescent="0.2">
      <c r="A95" s="1" t="s">
        <v>37</v>
      </c>
      <c r="B95" s="2">
        <v>37180</v>
      </c>
      <c r="C95" s="1" t="s">
        <v>59</v>
      </c>
      <c r="D95" s="20" t="s">
        <v>46</v>
      </c>
      <c r="E95" s="20" t="s">
        <v>46</v>
      </c>
      <c r="F95" s="5" t="s">
        <v>34</v>
      </c>
      <c r="G95" s="2">
        <v>37288</v>
      </c>
      <c r="H95" s="3">
        <v>-161700</v>
      </c>
      <c r="I95" s="3">
        <v>-160935.57879999999</v>
      </c>
      <c r="J95" s="67">
        <f>I95/H95</f>
        <v>0.99527259616573893</v>
      </c>
      <c r="K95" s="67">
        <f ca="1">VLOOKUP(G95,DiscountRate!$A$2:$E$26,5,0)</f>
        <v>0.98827960027930162</v>
      </c>
      <c r="L95" s="1">
        <v>2.5750000000000002</v>
      </c>
      <c r="M95" s="1">
        <v>2.6850000000000001</v>
      </c>
      <c r="N95" s="4">
        <f>(M95-L95)*I95</f>
        <v>-17702.913667999979</v>
      </c>
      <c r="O95" s="33">
        <f t="shared" si="12"/>
        <v>-17786.999999999978</v>
      </c>
      <c r="P95" s="47">
        <f t="shared" ca="1" si="9"/>
        <v>-17578.529250167918</v>
      </c>
    </row>
    <row r="96" spans="1:16" s="1" customFormat="1" x14ac:dyDescent="0.2">
      <c r="A96" s="1" t="s">
        <v>37</v>
      </c>
      <c r="B96" s="2">
        <v>37180</v>
      </c>
      <c r="C96" s="1" t="s">
        <v>59</v>
      </c>
      <c r="D96" s="20" t="s">
        <v>46</v>
      </c>
      <c r="E96" s="20" t="s">
        <v>46</v>
      </c>
      <c r="F96" s="5" t="s">
        <v>34</v>
      </c>
      <c r="G96" s="2">
        <v>37288</v>
      </c>
      <c r="H96" s="3">
        <v>0</v>
      </c>
      <c r="I96" s="3">
        <v>0</v>
      </c>
      <c r="J96" s="3"/>
      <c r="K96" s="67">
        <f ca="1">VLOOKUP(G96,DiscountRate!$A$2:$E$26,5,0)</f>
        <v>0.98827960027930162</v>
      </c>
      <c r="L96" s="1">
        <v>0</v>
      </c>
      <c r="N96" s="4">
        <v>0</v>
      </c>
      <c r="O96" s="33">
        <f t="shared" si="12"/>
        <v>0</v>
      </c>
      <c r="P96" s="47">
        <f t="shared" ca="1" si="9"/>
        <v>0</v>
      </c>
    </row>
    <row r="97" spans="1:16" s="1" customFormat="1" x14ac:dyDescent="0.2">
      <c r="A97" s="1" t="s">
        <v>37</v>
      </c>
      <c r="B97" s="2">
        <v>37180</v>
      </c>
      <c r="C97" s="1" t="s">
        <v>59</v>
      </c>
      <c r="D97" s="20" t="s">
        <v>46</v>
      </c>
      <c r="E97" s="20" t="s">
        <v>46</v>
      </c>
      <c r="F97" s="5" t="s">
        <v>34</v>
      </c>
      <c r="G97" s="2">
        <v>37316</v>
      </c>
      <c r="H97" s="3">
        <v>-179025</v>
      </c>
      <c r="I97" s="3">
        <v>-177913.84210000001</v>
      </c>
      <c r="J97" s="67">
        <f>I97/H97</f>
        <v>0.99379328082670026</v>
      </c>
      <c r="K97" s="67">
        <f ca="1">VLOOKUP(G97,DiscountRate!$A$2:$E$26,5,0)</f>
        <v>0.98383817504248749</v>
      </c>
      <c r="L97" s="1">
        <v>2.5750000000000002</v>
      </c>
      <c r="M97" s="1">
        <v>2.6120000000000001</v>
      </c>
      <c r="N97" s="4">
        <f>(M97-L97)*I97</f>
        <v>-6582.8121576999865</v>
      </c>
      <c r="O97" s="33">
        <f t="shared" si="12"/>
        <v>-6623.9249999999856</v>
      </c>
      <c r="P97" s="47">
        <f t="shared" ca="1" si="9"/>
        <v>-6516.8702836182956</v>
      </c>
    </row>
    <row r="98" spans="1:16" s="1" customFormat="1" x14ac:dyDescent="0.2">
      <c r="A98" s="1" t="s">
        <v>37</v>
      </c>
      <c r="B98" s="2">
        <v>37180</v>
      </c>
      <c r="C98" s="1" t="s">
        <v>59</v>
      </c>
      <c r="D98" s="20" t="s">
        <v>46</v>
      </c>
      <c r="E98" s="20" t="s">
        <v>46</v>
      </c>
      <c r="F98" s="5" t="s">
        <v>34</v>
      </c>
      <c r="G98" s="2">
        <v>37316</v>
      </c>
      <c r="H98" s="3">
        <v>0</v>
      </c>
      <c r="I98" s="3">
        <v>0</v>
      </c>
      <c r="J98" s="3"/>
      <c r="K98" s="67">
        <f ca="1">VLOOKUP(G98,DiscountRate!$A$2:$E$26,5,0)</f>
        <v>0.98383817504248749</v>
      </c>
      <c r="L98" s="1">
        <v>0</v>
      </c>
      <c r="M98" s="1">
        <v>0</v>
      </c>
      <c r="N98" s="4">
        <v>0</v>
      </c>
      <c r="O98" s="33">
        <f t="shared" si="12"/>
        <v>0</v>
      </c>
      <c r="P98" s="47">
        <f t="shared" ca="1" si="9"/>
        <v>0</v>
      </c>
    </row>
    <row r="99" spans="1:16" s="1" customFormat="1" x14ac:dyDescent="0.2">
      <c r="A99" s="34" t="s">
        <v>132</v>
      </c>
      <c r="B99" s="2"/>
      <c r="D99" s="20"/>
      <c r="E99" s="20"/>
      <c r="F99" s="5"/>
      <c r="G99" s="2"/>
      <c r="H99" s="38">
        <f>SUM(H91:H98)</f>
        <v>-698775</v>
      </c>
      <c r="I99" s="38">
        <f>SUM(I91:I98)</f>
        <v>-696127.69220000005</v>
      </c>
      <c r="J99" s="38"/>
      <c r="K99" s="67" t="e">
        <f>VLOOKUP(G99,DiscountRate!$A$2:$E$26,5,0)</f>
        <v>#N/A</v>
      </c>
      <c r="L99" s="34"/>
      <c r="M99" s="34"/>
      <c r="N99" s="41">
        <f>SUM(N91:N98)</f>
        <v>-2802.8883291999473</v>
      </c>
      <c r="O99" s="41">
        <f>SUM(O91:O98)</f>
        <v>-2927.924999999942</v>
      </c>
      <c r="P99" s="41">
        <f ca="1">SUM(P91:P98)</f>
        <v>-2570.381303332083</v>
      </c>
    </row>
    <row r="100" spans="1:16" s="1" customFormat="1" x14ac:dyDescent="0.2">
      <c r="A100" s="20" t="s">
        <v>40</v>
      </c>
      <c r="B100" s="21">
        <v>37180</v>
      </c>
      <c r="C100" s="20" t="s">
        <v>60</v>
      </c>
      <c r="D100" s="20" t="s">
        <v>46</v>
      </c>
      <c r="E100" s="20" t="s">
        <v>46</v>
      </c>
      <c r="F100" s="22" t="s">
        <v>34</v>
      </c>
      <c r="G100" s="2">
        <v>37226</v>
      </c>
      <c r="H100" s="3">
        <v>-53475</v>
      </c>
      <c r="I100" s="3">
        <v>-53407.267500000002</v>
      </c>
      <c r="J100" s="67">
        <f>I100/H100</f>
        <v>0.99873338008415147</v>
      </c>
      <c r="K100" s="67">
        <f ca="1">VLOOKUP(G100,DiscountRate!$A$2:$E$26,5,0)</f>
        <v>0.99835216290385709</v>
      </c>
      <c r="L100" s="1">
        <v>2.5750000000000002</v>
      </c>
      <c r="M100" s="1">
        <v>2.37</v>
      </c>
      <c r="N100" s="4">
        <f>(M100-L100)*I100</f>
        <v>10948.489837500005</v>
      </c>
      <c r="O100" s="33">
        <f t="shared" ref="O100:O107" si="13">(M100-L100)*H100</f>
        <v>10962.375000000004</v>
      </c>
      <c r="P100" s="47">
        <f t="shared" ca="1" si="9"/>
        <v>10944.310791813174</v>
      </c>
    </row>
    <row r="101" spans="1:16" s="1" customFormat="1" x14ac:dyDescent="0.2">
      <c r="A101" s="20" t="s">
        <v>40</v>
      </c>
      <c r="B101" s="21">
        <v>37180</v>
      </c>
      <c r="C101" s="20" t="s">
        <v>60</v>
      </c>
      <c r="D101" s="20" t="s">
        <v>46</v>
      </c>
      <c r="E101" s="20" t="s">
        <v>46</v>
      </c>
      <c r="F101" s="22" t="s">
        <v>34</v>
      </c>
      <c r="G101" s="2">
        <v>37226</v>
      </c>
      <c r="H101" s="3">
        <v>0</v>
      </c>
      <c r="I101" s="3">
        <v>0</v>
      </c>
      <c r="J101" s="3"/>
      <c r="K101" s="67">
        <f ca="1">VLOOKUP(G101,DiscountRate!$A$2:$E$26,5,0)</f>
        <v>0.99835216290385709</v>
      </c>
      <c r="L101" s="1">
        <v>0</v>
      </c>
      <c r="N101" s="4">
        <v>0</v>
      </c>
      <c r="O101" s="33">
        <f t="shared" si="13"/>
        <v>0</v>
      </c>
      <c r="P101" s="47">
        <f t="shared" ca="1" si="9"/>
        <v>0</v>
      </c>
    </row>
    <row r="102" spans="1:16" s="1" customFormat="1" x14ac:dyDescent="0.2">
      <c r="A102" s="20" t="s">
        <v>40</v>
      </c>
      <c r="B102" s="21">
        <v>37180</v>
      </c>
      <c r="C102" s="20" t="s">
        <v>60</v>
      </c>
      <c r="D102" s="20" t="s">
        <v>46</v>
      </c>
      <c r="E102" s="20" t="s">
        <v>46</v>
      </c>
      <c r="F102" s="22" t="s">
        <v>34</v>
      </c>
      <c r="G102" s="2">
        <v>37257</v>
      </c>
      <c r="H102" s="3">
        <v>-53475</v>
      </c>
      <c r="I102" s="3">
        <v>-53312.216200000003</v>
      </c>
      <c r="J102" s="67">
        <f>I102/H102</f>
        <v>0.99695588966806925</v>
      </c>
      <c r="K102" s="67">
        <f ca="1">VLOOKUP(G102,DiscountRate!$A$2:$E$26,5,0)</f>
        <v>0.99326455832739824</v>
      </c>
      <c r="L102" s="1">
        <v>2.5750000000000002</v>
      </c>
      <c r="M102" s="1">
        <v>2.66</v>
      </c>
      <c r="N102" s="4">
        <f>(M102-L102)*I102</f>
        <v>-4531.538376999998</v>
      </c>
      <c r="O102" s="33">
        <f t="shared" si="13"/>
        <v>-4545.3749999999982</v>
      </c>
      <c r="P102" s="47">
        <f t="shared" ca="1" si="9"/>
        <v>-4514.7598918073963</v>
      </c>
    </row>
    <row r="103" spans="1:16" s="1" customFormat="1" x14ac:dyDescent="0.2">
      <c r="A103" s="20" t="s">
        <v>40</v>
      </c>
      <c r="B103" s="21">
        <v>37180</v>
      </c>
      <c r="C103" s="20" t="s">
        <v>60</v>
      </c>
      <c r="D103" s="20" t="s">
        <v>46</v>
      </c>
      <c r="E103" s="20" t="s">
        <v>46</v>
      </c>
      <c r="F103" s="22" t="s">
        <v>34</v>
      </c>
      <c r="G103" s="2">
        <v>37257</v>
      </c>
      <c r="H103" s="3">
        <v>0</v>
      </c>
      <c r="I103" s="3">
        <v>0</v>
      </c>
      <c r="J103" s="3"/>
      <c r="K103" s="67">
        <f ca="1">VLOOKUP(G103,DiscountRate!$A$2:$E$26,5,0)</f>
        <v>0.99326455832739824</v>
      </c>
      <c r="L103" s="1">
        <v>0</v>
      </c>
      <c r="N103" s="4">
        <v>0</v>
      </c>
      <c r="O103" s="33">
        <f t="shared" si="13"/>
        <v>0</v>
      </c>
      <c r="P103" s="47">
        <f t="shared" ca="1" si="9"/>
        <v>0</v>
      </c>
    </row>
    <row r="104" spans="1:16" s="1" customFormat="1" x14ac:dyDescent="0.2">
      <c r="A104" s="20" t="s">
        <v>40</v>
      </c>
      <c r="B104" s="21">
        <v>37180</v>
      </c>
      <c r="C104" s="20" t="s">
        <v>60</v>
      </c>
      <c r="D104" s="20" t="s">
        <v>46</v>
      </c>
      <c r="E104" s="20" t="s">
        <v>46</v>
      </c>
      <c r="F104" s="22" t="s">
        <v>34</v>
      </c>
      <c r="G104" s="2">
        <v>37288</v>
      </c>
      <c r="H104" s="3">
        <v>-48300</v>
      </c>
      <c r="I104" s="3">
        <v>-48071.666400000002</v>
      </c>
      <c r="J104" s="67">
        <f>I104/H104</f>
        <v>0.99527259627329201</v>
      </c>
      <c r="K104" s="67">
        <f ca="1">VLOOKUP(G104,DiscountRate!$A$2:$E$26,5,0)</f>
        <v>0.98827960027930162</v>
      </c>
      <c r="L104" s="1">
        <v>2.5750000000000002</v>
      </c>
      <c r="M104" s="1">
        <v>2.6850000000000001</v>
      </c>
      <c r="N104" s="4">
        <f>(M104-L104)*I104</f>
        <v>-5287.8833039999945</v>
      </c>
      <c r="O104" s="33">
        <f t="shared" si="13"/>
        <v>-5312.9999999999936</v>
      </c>
      <c r="P104" s="47">
        <f t="shared" ca="1" si="9"/>
        <v>-5250.7295162839237</v>
      </c>
    </row>
    <row r="105" spans="1:16" s="1" customFormat="1" x14ac:dyDescent="0.2">
      <c r="A105" s="20" t="s">
        <v>40</v>
      </c>
      <c r="B105" s="21">
        <v>37180</v>
      </c>
      <c r="C105" s="20" t="s">
        <v>60</v>
      </c>
      <c r="D105" s="20" t="s">
        <v>46</v>
      </c>
      <c r="E105" s="20" t="s">
        <v>46</v>
      </c>
      <c r="F105" s="22" t="s">
        <v>34</v>
      </c>
      <c r="G105" s="2">
        <v>37288</v>
      </c>
      <c r="H105" s="3">
        <v>0</v>
      </c>
      <c r="I105" s="3">
        <v>0</v>
      </c>
      <c r="J105" s="3"/>
      <c r="K105" s="67">
        <f ca="1">VLOOKUP(G105,DiscountRate!$A$2:$E$26,5,0)</f>
        <v>0.98827960027930162</v>
      </c>
      <c r="L105" s="1">
        <v>0</v>
      </c>
      <c r="N105" s="4">
        <v>0</v>
      </c>
      <c r="O105" s="33">
        <f t="shared" si="13"/>
        <v>0</v>
      </c>
      <c r="P105" s="47">
        <f t="shared" ca="1" si="9"/>
        <v>0</v>
      </c>
    </row>
    <row r="106" spans="1:16" s="1" customFormat="1" x14ac:dyDescent="0.2">
      <c r="A106" s="20" t="s">
        <v>40</v>
      </c>
      <c r="B106" s="21">
        <v>37180</v>
      </c>
      <c r="C106" s="20" t="s">
        <v>60</v>
      </c>
      <c r="D106" s="20" t="s">
        <v>46</v>
      </c>
      <c r="E106" s="20" t="s">
        <v>46</v>
      </c>
      <c r="F106" s="22" t="s">
        <v>34</v>
      </c>
      <c r="G106" s="2">
        <v>37316</v>
      </c>
      <c r="H106" s="3">
        <v>-53475</v>
      </c>
      <c r="I106" s="3">
        <v>-53143.095699999998</v>
      </c>
      <c r="J106" s="67">
        <f>I106/H106</f>
        <v>0.99379328097241693</v>
      </c>
      <c r="K106" s="67">
        <f ca="1">VLOOKUP(G106,DiscountRate!$A$2:$E$26,5,0)</f>
        <v>0.98383817504248749</v>
      </c>
      <c r="L106" s="1">
        <v>2.5750000000000002</v>
      </c>
      <c r="M106" s="1">
        <v>2.6120000000000001</v>
      </c>
      <c r="N106" s="4">
        <f>(M106-L106)*I106</f>
        <v>-1966.2945408999958</v>
      </c>
      <c r="O106" s="33">
        <f t="shared" si="13"/>
        <v>-1978.5749999999957</v>
      </c>
      <c r="P106" s="47">
        <f t="shared" ca="1" si="9"/>
        <v>-1946.5976171846855</v>
      </c>
    </row>
    <row r="107" spans="1:16" s="1" customFormat="1" x14ac:dyDescent="0.2">
      <c r="A107" s="20" t="s">
        <v>40</v>
      </c>
      <c r="B107" s="21">
        <v>37180</v>
      </c>
      <c r="C107" s="20" t="s">
        <v>60</v>
      </c>
      <c r="D107" s="20" t="s">
        <v>46</v>
      </c>
      <c r="E107" s="20" t="s">
        <v>46</v>
      </c>
      <c r="F107" s="22" t="s">
        <v>34</v>
      </c>
      <c r="G107" s="2">
        <v>37316</v>
      </c>
      <c r="H107" s="3">
        <v>0</v>
      </c>
      <c r="I107" s="3">
        <v>0</v>
      </c>
      <c r="J107" s="3"/>
      <c r="K107" s="67">
        <f ca="1">VLOOKUP(G107,DiscountRate!$A$2:$E$26,5,0)</f>
        <v>0.98383817504248749</v>
      </c>
      <c r="L107" s="1">
        <v>0</v>
      </c>
      <c r="M107" s="1">
        <v>0</v>
      </c>
      <c r="N107" s="4">
        <v>0</v>
      </c>
      <c r="O107" s="33">
        <f t="shared" si="13"/>
        <v>0</v>
      </c>
      <c r="P107" s="47">
        <f t="shared" ca="1" si="9"/>
        <v>0</v>
      </c>
    </row>
    <row r="108" spans="1:16" s="1" customFormat="1" x14ac:dyDescent="0.2">
      <c r="A108" s="34" t="s">
        <v>170</v>
      </c>
      <c r="B108" s="21"/>
      <c r="C108" s="20"/>
      <c r="D108" s="20"/>
      <c r="E108" s="20"/>
      <c r="F108" s="22"/>
      <c r="G108" s="2"/>
      <c r="H108" s="38">
        <f>SUM(H100:H107)</f>
        <v>-208725</v>
      </c>
      <c r="I108" s="38">
        <f>SUM(I100:I107)</f>
        <v>-207934.24580000003</v>
      </c>
      <c r="J108" s="38"/>
      <c r="K108" s="67" t="e">
        <f>VLOOKUP(G108,DiscountRate!$A$2:$E$26,5,0)</f>
        <v>#N/A</v>
      </c>
      <c r="L108" s="34"/>
      <c r="M108" s="34"/>
      <c r="N108" s="41">
        <f>SUM(N100:N107)</f>
        <v>-837.22638439998354</v>
      </c>
      <c r="O108" s="41">
        <f>SUM(O100:O107)</f>
        <v>-874.5749999999839</v>
      </c>
      <c r="P108" s="41">
        <f ca="1">SUM(P100:P107)</f>
        <v>-767.7762334628319</v>
      </c>
    </row>
    <row r="109" spans="1:16" s="1" customFormat="1" x14ac:dyDescent="0.2">
      <c r="A109" s="20" t="s">
        <v>37</v>
      </c>
      <c r="B109" s="21">
        <v>37180</v>
      </c>
      <c r="C109" s="20" t="s">
        <v>103</v>
      </c>
      <c r="D109" s="20" t="s">
        <v>43</v>
      </c>
      <c r="E109" s="20" t="s">
        <v>36</v>
      </c>
      <c r="F109" s="22" t="s">
        <v>34</v>
      </c>
      <c r="G109" s="2">
        <v>37226</v>
      </c>
      <c r="H109" s="3">
        <v>179025</v>
      </c>
      <c r="I109" s="3">
        <v>178798.2433</v>
      </c>
      <c r="J109" s="67">
        <f>I109/H109</f>
        <v>0.9987333796955733</v>
      </c>
      <c r="K109" s="67">
        <f ca="1">VLOOKUP(G109,DiscountRate!$A$2:$E$26,5,0)</f>
        <v>0.99835216290385709</v>
      </c>
      <c r="L109" s="1">
        <v>2.89</v>
      </c>
      <c r="M109" s="37">
        <f>(N109/I109)+L109</f>
        <v>2.9249999999133101</v>
      </c>
      <c r="N109" s="4">
        <v>6257.9385000000002</v>
      </c>
      <c r="O109" s="33">
        <f>(M109-L109)*H109</f>
        <v>6265.8749844803106</v>
      </c>
      <c r="P109" s="47">
        <f t="shared" ca="1" si="9"/>
        <v>6255.5498432410895</v>
      </c>
    </row>
    <row r="110" spans="1:16" s="1" customFormat="1" x14ac:dyDescent="0.2">
      <c r="A110" s="20" t="s">
        <v>37</v>
      </c>
      <c r="B110" s="21">
        <v>37180</v>
      </c>
      <c r="C110" s="20" t="s">
        <v>103</v>
      </c>
      <c r="D110" s="20" t="s">
        <v>43</v>
      </c>
      <c r="E110" s="20" t="s">
        <v>36</v>
      </c>
      <c r="F110" s="22" t="s">
        <v>34</v>
      </c>
      <c r="G110" s="2">
        <v>37257</v>
      </c>
      <c r="H110" s="3">
        <v>179025</v>
      </c>
      <c r="I110" s="3">
        <v>178480.02799999999</v>
      </c>
      <c r="J110" s="67">
        <f>I110/H110</f>
        <v>0.99695588884234043</v>
      </c>
      <c r="K110" s="67">
        <f ca="1">VLOOKUP(G110,DiscountRate!$A$2:$E$26,5,0)</f>
        <v>0.99326455832739824</v>
      </c>
      <c r="L110" s="1">
        <v>2.89</v>
      </c>
      <c r="M110" s="37">
        <f>(N110/I110)+L110</f>
        <v>3.104999999887943</v>
      </c>
      <c r="N110" s="4">
        <v>38373.205999999998</v>
      </c>
      <c r="O110" s="33">
        <f>(M110-L110)*H110</f>
        <v>38490.374979938962</v>
      </c>
      <c r="P110" s="47">
        <f t="shared" ca="1" si="9"/>
        <v>38231.125304305016</v>
      </c>
    </row>
    <row r="111" spans="1:16" s="1" customFormat="1" x14ac:dyDescent="0.2">
      <c r="A111" s="20" t="s">
        <v>37</v>
      </c>
      <c r="B111" s="21">
        <v>37180</v>
      </c>
      <c r="C111" s="20" t="s">
        <v>103</v>
      </c>
      <c r="D111" s="20" t="s">
        <v>43</v>
      </c>
      <c r="E111" s="20" t="s">
        <v>36</v>
      </c>
      <c r="F111" s="22" t="s">
        <v>34</v>
      </c>
      <c r="G111" s="2">
        <v>37288</v>
      </c>
      <c r="H111" s="3">
        <v>161700</v>
      </c>
      <c r="I111" s="3">
        <v>160935.57879999999</v>
      </c>
      <c r="J111" s="67">
        <f>I111/H111</f>
        <v>0.99527259616573893</v>
      </c>
      <c r="K111" s="67">
        <f ca="1">VLOOKUP(G111,DiscountRate!$A$2:$E$26,5,0)</f>
        <v>0.98827960027930162</v>
      </c>
      <c r="L111" s="1">
        <v>2.89</v>
      </c>
      <c r="M111" s="37">
        <f>(N111/I111)+L111</f>
        <v>3.129999999925436</v>
      </c>
      <c r="N111" s="4">
        <v>38624.5389</v>
      </c>
      <c r="O111" s="33">
        <f>(M111-L111)*H111</f>
        <v>38807.999987942982</v>
      </c>
      <c r="P111" s="47">
        <f t="shared" ca="1" si="9"/>
        <v>38353.154715723431</v>
      </c>
    </row>
    <row r="112" spans="1:16" s="1" customFormat="1" x14ac:dyDescent="0.2">
      <c r="A112" s="20" t="s">
        <v>37</v>
      </c>
      <c r="B112" s="21">
        <v>37180</v>
      </c>
      <c r="C112" s="20" t="s">
        <v>103</v>
      </c>
      <c r="D112" s="20" t="s">
        <v>43</v>
      </c>
      <c r="E112" s="20" t="s">
        <v>36</v>
      </c>
      <c r="F112" s="22" t="s">
        <v>34</v>
      </c>
      <c r="G112" s="2">
        <v>37316</v>
      </c>
      <c r="H112" s="3">
        <v>179025</v>
      </c>
      <c r="I112" s="3">
        <v>177913.84210000001</v>
      </c>
      <c r="J112" s="67">
        <f>I112/H112</f>
        <v>0.99379328082670026</v>
      </c>
      <c r="K112" s="67">
        <f ca="1">VLOOKUP(G112,DiscountRate!$A$2:$E$26,5,0)</f>
        <v>0.98383817504248749</v>
      </c>
      <c r="L112" s="1">
        <v>2.89</v>
      </c>
      <c r="M112" s="37">
        <f>(N112/I112)+L112</f>
        <v>3.1019999998583585</v>
      </c>
      <c r="N112" s="4">
        <v>37717.734499999999</v>
      </c>
      <c r="O112" s="33">
        <f>(M112-L112)*H112</f>
        <v>37953.299974642607</v>
      </c>
      <c r="P112" s="47">
        <f t="shared" ca="1" si="9"/>
        <v>37339.905383892474</v>
      </c>
    </row>
    <row r="113" spans="1:16" s="1" customFormat="1" x14ac:dyDescent="0.2">
      <c r="A113" s="34" t="s">
        <v>170</v>
      </c>
      <c r="B113" s="21"/>
      <c r="C113" s="20"/>
      <c r="D113" s="20"/>
      <c r="E113" s="20"/>
      <c r="F113" s="22"/>
      <c r="G113" s="2"/>
      <c r="H113" s="38">
        <f>SUM(H109:H112)</f>
        <v>698775</v>
      </c>
      <c r="I113" s="38">
        <f>SUM(I109:I112)</f>
        <v>696127.69220000005</v>
      </c>
      <c r="J113" s="38"/>
      <c r="K113" s="67" t="e">
        <f>VLOOKUP(G113,DiscountRate!$A$2:$E$26,5,0)</f>
        <v>#N/A</v>
      </c>
      <c r="L113" s="34"/>
      <c r="M113" s="39"/>
      <c r="N113" s="41">
        <f>SUM(N109:N112)</f>
        <v>120973.4179</v>
      </c>
      <c r="O113" s="41">
        <f>SUM(O109:O112)</f>
        <v>121517.54992700486</v>
      </c>
      <c r="P113" s="41">
        <f ca="1">SUM(P109:P112)</f>
        <v>120179.73524716201</v>
      </c>
    </row>
    <row r="114" spans="1:16" s="1" customFormat="1" x14ac:dyDescent="0.2">
      <c r="A114" s="20" t="s">
        <v>40</v>
      </c>
      <c r="B114" s="21">
        <v>37180</v>
      </c>
      <c r="C114" s="20" t="s">
        <v>104</v>
      </c>
      <c r="D114" s="20" t="s">
        <v>43</v>
      </c>
      <c r="E114" s="20" t="s">
        <v>36</v>
      </c>
      <c r="F114" s="22" t="s">
        <v>34</v>
      </c>
      <c r="G114" s="2">
        <v>37226</v>
      </c>
      <c r="H114" s="3">
        <v>53475</v>
      </c>
      <c r="I114" s="3">
        <v>53407.267500000002</v>
      </c>
      <c r="J114" s="67">
        <f>I114/H114</f>
        <v>0.99873338008415147</v>
      </c>
      <c r="K114" s="67">
        <f ca="1">VLOOKUP(G114,DiscountRate!$A$2:$E$26,5,0)</f>
        <v>0.99835216290385709</v>
      </c>
      <c r="L114" s="1">
        <v>2.89</v>
      </c>
      <c r="M114" s="37">
        <f>(N114/I114)+L114</f>
        <v>2.9250000007021519</v>
      </c>
      <c r="N114" s="4">
        <v>1869.2544</v>
      </c>
      <c r="O114" s="33">
        <f>(M114-L114)*H114</f>
        <v>1871.6250375475681</v>
      </c>
      <c r="P114" s="47">
        <f t="shared" ca="1" si="9"/>
        <v>1868.5409043806274</v>
      </c>
    </row>
    <row r="115" spans="1:16" s="1" customFormat="1" x14ac:dyDescent="0.2">
      <c r="A115" s="20" t="s">
        <v>40</v>
      </c>
      <c r="B115" s="21">
        <v>37180</v>
      </c>
      <c r="C115" s="20" t="s">
        <v>104</v>
      </c>
      <c r="D115" s="20" t="s">
        <v>43</v>
      </c>
      <c r="E115" s="20" t="s">
        <v>36</v>
      </c>
      <c r="F115" s="22" t="s">
        <v>34</v>
      </c>
      <c r="G115" s="2">
        <v>37257</v>
      </c>
      <c r="H115" s="3">
        <v>53475</v>
      </c>
      <c r="I115" s="3">
        <v>53312.216200000003</v>
      </c>
      <c r="J115" s="67">
        <f>I115/H115</f>
        <v>0.99695588966806925</v>
      </c>
      <c r="K115" s="67">
        <f ca="1">VLOOKUP(G115,DiscountRate!$A$2:$E$26,5,0)</f>
        <v>0.99326455832739824</v>
      </c>
      <c r="L115" s="1">
        <v>2.89</v>
      </c>
      <c r="M115" s="37">
        <f>(N115/I115)+L115</f>
        <v>3.1050000003188765</v>
      </c>
      <c r="N115" s="4">
        <v>11462.1265</v>
      </c>
      <c r="O115" s="33">
        <f>(M115-L115)*H115</f>
        <v>11497.125017051912</v>
      </c>
      <c r="P115" s="47">
        <f t="shared" ca="1" si="9"/>
        <v>11419.686802096949</v>
      </c>
    </row>
    <row r="116" spans="1:16" s="1" customFormat="1" x14ac:dyDescent="0.2">
      <c r="A116" s="20" t="s">
        <v>40</v>
      </c>
      <c r="B116" s="21">
        <v>37180</v>
      </c>
      <c r="C116" s="20" t="s">
        <v>104</v>
      </c>
      <c r="D116" s="20" t="s">
        <v>43</v>
      </c>
      <c r="E116" s="20" t="s">
        <v>36</v>
      </c>
      <c r="F116" s="22" t="s">
        <v>34</v>
      </c>
      <c r="G116" s="2">
        <v>37288</v>
      </c>
      <c r="H116" s="3">
        <v>48300</v>
      </c>
      <c r="I116" s="3">
        <v>48071.666400000002</v>
      </c>
      <c r="J116" s="67">
        <f>I116/H116</f>
        <v>0.99527259627329201</v>
      </c>
      <c r="K116" s="67">
        <f ca="1">VLOOKUP(G116,DiscountRate!$A$2:$E$26,5,0)</f>
        <v>0.98827960027930162</v>
      </c>
      <c r="L116" s="1">
        <v>2.89</v>
      </c>
      <c r="M116" s="37">
        <f>(N116/I116)+L116</f>
        <v>3.129999999251118</v>
      </c>
      <c r="N116" s="4">
        <v>11537.1999</v>
      </c>
      <c r="O116" s="33">
        <f>(M116-L116)*H116</f>
        <v>11591.999963828996</v>
      </c>
      <c r="P116" s="47">
        <f t="shared" ca="1" si="9"/>
        <v>11456.137090690598</v>
      </c>
    </row>
    <row r="117" spans="1:16" s="1" customFormat="1" x14ac:dyDescent="0.2">
      <c r="A117" s="20" t="s">
        <v>40</v>
      </c>
      <c r="B117" s="21">
        <v>37180</v>
      </c>
      <c r="C117" s="20" t="s">
        <v>104</v>
      </c>
      <c r="D117" s="20" t="s">
        <v>43</v>
      </c>
      <c r="E117" s="20" t="s">
        <v>36</v>
      </c>
      <c r="F117" s="22" t="s">
        <v>34</v>
      </c>
      <c r="G117" s="2">
        <v>37316</v>
      </c>
      <c r="H117" s="3">
        <v>53475</v>
      </c>
      <c r="I117" s="3">
        <v>53143.095699999998</v>
      </c>
      <c r="J117" s="67">
        <f>I117/H117</f>
        <v>0.99379328097241693</v>
      </c>
      <c r="K117" s="67">
        <f ca="1">VLOOKUP(G117,DiscountRate!$A$2:$E$26,5,0)</f>
        <v>0.98383817504248749</v>
      </c>
      <c r="L117" s="1">
        <v>2.89</v>
      </c>
      <c r="M117" s="37">
        <f>(N117/I117)+L117</f>
        <v>3.1020000002182786</v>
      </c>
      <c r="N117" s="4">
        <v>11266.336300000001</v>
      </c>
      <c r="O117" s="33">
        <f>(M117-L117)*H117</f>
        <v>11336.700011672441</v>
      </c>
      <c r="P117" s="47">
        <f t="shared" ca="1" si="9"/>
        <v>11153.478250487962</v>
      </c>
    </row>
    <row r="118" spans="1:16" x14ac:dyDescent="0.2">
      <c r="H118" s="38">
        <f>SUM(H114:H117)</f>
        <v>208725</v>
      </c>
      <c r="I118" s="38">
        <f>SUM(I114:I117)</f>
        <v>207934.24580000003</v>
      </c>
      <c r="J118" s="38"/>
      <c r="K118" s="67" t="e">
        <f>VLOOKUP(G118,DiscountRate!$A$2:$E$26,5,0)</f>
        <v>#N/A</v>
      </c>
      <c r="L118" s="34"/>
      <c r="M118" s="39"/>
      <c r="N118" s="41">
        <f>SUM(N114:N117)</f>
        <v>36134.917099999999</v>
      </c>
      <c r="O118" s="41">
        <f>SUM(O114:O117)</f>
        <v>36297.450030100918</v>
      </c>
      <c r="P118" s="41">
        <f ca="1">SUM(P114:P117)</f>
        <v>35897.843047656133</v>
      </c>
    </row>
    <row r="119" spans="1:16" s="1" customFormat="1" x14ac:dyDescent="0.2">
      <c r="A119" s="32" t="s">
        <v>134</v>
      </c>
      <c r="B119" s="21"/>
      <c r="C119" s="20"/>
      <c r="D119" s="20"/>
      <c r="E119" s="20"/>
      <c r="F119" s="22"/>
      <c r="G119" s="2"/>
      <c r="H119" s="38"/>
      <c r="I119" s="38"/>
      <c r="J119" s="38"/>
      <c r="K119" s="67" t="e">
        <f>VLOOKUP(G119,DiscountRate!$A$2:$E$26,5,0)</f>
        <v>#N/A</v>
      </c>
      <c r="L119" s="34"/>
      <c r="M119" s="34"/>
      <c r="N119" s="41"/>
      <c r="O119" s="41"/>
      <c r="P119" s="47" t="e">
        <f t="shared" si="9"/>
        <v>#N/A</v>
      </c>
    </row>
    <row r="120" spans="1:16" s="1" customFormat="1" x14ac:dyDescent="0.2">
      <c r="A120" s="20" t="s">
        <v>37</v>
      </c>
      <c r="B120" s="21">
        <v>37181</v>
      </c>
      <c r="C120" s="20" t="s">
        <v>63</v>
      </c>
      <c r="D120" s="20" t="s">
        <v>46</v>
      </c>
      <c r="E120" s="20" t="s">
        <v>46</v>
      </c>
      <c r="F120" s="22" t="s">
        <v>34</v>
      </c>
      <c r="G120" s="2">
        <v>37226</v>
      </c>
      <c r="H120" s="3">
        <v>-238700</v>
      </c>
      <c r="I120" s="3">
        <v>-238397.65770000001</v>
      </c>
      <c r="J120" s="67">
        <f>I120/H120</f>
        <v>0.998733379555928</v>
      </c>
      <c r="K120" s="67">
        <f ca="1">VLOOKUP(G120,DiscountRate!$A$2:$E$26,5,0)</f>
        <v>0.99835216290385709</v>
      </c>
      <c r="L120" s="1">
        <v>2.6509999999999998</v>
      </c>
      <c r="M120" s="1">
        <v>2.37</v>
      </c>
      <c r="N120" s="4">
        <f>(M120-L120)*I120</f>
        <v>66989.741813699933</v>
      </c>
      <c r="O120" s="33">
        <f t="shared" ref="O120:O127" si="14">(M120-L120)*H120</f>
        <v>67074.699999999924</v>
      </c>
      <c r="P120" s="47">
        <f t="shared" ca="1" si="9"/>
        <v>66964.171821127267</v>
      </c>
    </row>
    <row r="121" spans="1:16" s="1" customFormat="1" x14ac:dyDescent="0.2">
      <c r="A121" s="20" t="s">
        <v>37</v>
      </c>
      <c r="B121" s="21">
        <v>37181</v>
      </c>
      <c r="C121" s="20" t="s">
        <v>63</v>
      </c>
      <c r="D121" s="20" t="s">
        <v>46</v>
      </c>
      <c r="E121" s="20" t="s">
        <v>46</v>
      </c>
      <c r="F121" s="22" t="s">
        <v>34</v>
      </c>
      <c r="G121" s="2">
        <v>37226</v>
      </c>
      <c r="H121" s="3">
        <v>0</v>
      </c>
      <c r="I121" s="3">
        <v>0</v>
      </c>
      <c r="J121" s="3"/>
      <c r="K121" s="67">
        <f ca="1">VLOOKUP(G121,DiscountRate!$A$2:$E$26,5,0)</f>
        <v>0.99835216290385709</v>
      </c>
      <c r="L121" s="1">
        <v>0</v>
      </c>
      <c r="N121" s="4">
        <v>0</v>
      </c>
      <c r="O121" s="33">
        <f t="shared" si="14"/>
        <v>0</v>
      </c>
      <c r="P121" s="47">
        <f t="shared" ca="1" si="9"/>
        <v>0</v>
      </c>
    </row>
    <row r="122" spans="1:16" s="1" customFormat="1" x14ac:dyDescent="0.2">
      <c r="A122" s="20" t="s">
        <v>37</v>
      </c>
      <c r="B122" s="21">
        <v>37181</v>
      </c>
      <c r="C122" s="20" t="s">
        <v>63</v>
      </c>
      <c r="D122" s="20" t="s">
        <v>46</v>
      </c>
      <c r="E122" s="20" t="s">
        <v>46</v>
      </c>
      <c r="F122" s="22" t="s">
        <v>34</v>
      </c>
      <c r="G122" s="2">
        <v>37257</v>
      </c>
      <c r="H122" s="3">
        <v>-238700</v>
      </c>
      <c r="I122" s="3">
        <v>-237973.3707</v>
      </c>
      <c r="J122" s="67">
        <f>I122/H122</f>
        <v>0.99695588898198573</v>
      </c>
      <c r="K122" s="67">
        <f ca="1">VLOOKUP(G122,DiscountRate!$A$2:$E$26,5,0)</f>
        <v>0.99326455832739824</v>
      </c>
      <c r="L122" s="1">
        <v>2.6509999999999998</v>
      </c>
      <c r="M122" s="1">
        <v>2.66</v>
      </c>
      <c r="N122" s="4">
        <f>(M122-L122)*I122</f>
        <v>-2141.7603363000812</v>
      </c>
      <c r="O122" s="33">
        <f t="shared" si="14"/>
        <v>-2148.3000000000816</v>
      </c>
      <c r="P122" s="47">
        <f t="shared" ca="1" si="9"/>
        <v>-2133.8302506548307</v>
      </c>
    </row>
    <row r="123" spans="1:16" s="1" customFormat="1" x14ac:dyDescent="0.2">
      <c r="A123" s="20" t="s">
        <v>37</v>
      </c>
      <c r="B123" s="21">
        <v>37181</v>
      </c>
      <c r="C123" s="20" t="s">
        <v>63</v>
      </c>
      <c r="D123" s="20" t="s">
        <v>46</v>
      </c>
      <c r="E123" s="20" t="s">
        <v>46</v>
      </c>
      <c r="F123" s="22" t="s">
        <v>34</v>
      </c>
      <c r="G123" s="2">
        <v>37257</v>
      </c>
      <c r="H123" s="3">
        <v>0</v>
      </c>
      <c r="I123" s="3">
        <v>0</v>
      </c>
      <c r="J123" s="3"/>
      <c r="K123" s="67">
        <f ca="1">VLOOKUP(G123,DiscountRate!$A$2:$E$26,5,0)</f>
        <v>0.99326455832739824</v>
      </c>
      <c r="L123" s="1">
        <v>0</v>
      </c>
      <c r="N123" s="4">
        <v>0</v>
      </c>
      <c r="O123" s="33">
        <f t="shared" si="14"/>
        <v>0</v>
      </c>
      <c r="P123" s="47">
        <f t="shared" ca="1" si="9"/>
        <v>0</v>
      </c>
    </row>
    <row r="124" spans="1:16" s="1" customFormat="1" x14ac:dyDescent="0.2">
      <c r="A124" s="20" t="s">
        <v>37</v>
      </c>
      <c r="B124" s="21">
        <v>37181</v>
      </c>
      <c r="C124" s="20" t="s">
        <v>63</v>
      </c>
      <c r="D124" s="20" t="s">
        <v>46</v>
      </c>
      <c r="E124" s="20" t="s">
        <v>46</v>
      </c>
      <c r="F124" s="22" t="s">
        <v>34</v>
      </c>
      <c r="G124" s="2">
        <v>37288</v>
      </c>
      <c r="H124" s="3">
        <v>-215600</v>
      </c>
      <c r="I124" s="3">
        <v>-214580.77170000001</v>
      </c>
      <c r="J124" s="67">
        <f>I124/H124</f>
        <v>0.99527259601113183</v>
      </c>
      <c r="K124" s="67">
        <f ca="1">VLOOKUP(G124,DiscountRate!$A$2:$E$26,5,0)</f>
        <v>0.98827960027930162</v>
      </c>
      <c r="L124" s="1">
        <v>2.6509999999999998</v>
      </c>
      <c r="M124" s="1">
        <v>2.6850000000000001</v>
      </c>
      <c r="N124" s="4">
        <f>(M124-L124)*I124</f>
        <v>-7295.7462378000546</v>
      </c>
      <c r="O124" s="33">
        <f t="shared" si="14"/>
        <v>-7330.4000000000542</v>
      </c>
      <c r="P124" s="47">
        <f t="shared" ca="1" si="9"/>
        <v>-7244.4847818874459</v>
      </c>
    </row>
    <row r="125" spans="1:16" s="1" customFormat="1" x14ac:dyDescent="0.2">
      <c r="A125" s="20" t="s">
        <v>37</v>
      </c>
      <c r="B125" s="21">
        <v>37181</v>
      </c>
      <c r="C125" s="20" t="s">
        <v>63</v>
      </c>
      <c r="D125" s="20" t="s">
        <v>46</v>
      </c>
      <c r="E125" s="20" t="s">
        <v>46</v>
      </c>
      <c r="F125" s="22" t="s">
        <v>34</v>
      </c>
      <c r="G125" s="2">
        <v>37288</v>
      </c>
      <c r="H125" s="3">
        <v>0</v>
      </c>
      <c r="I125" s="3">
        <v>0</v>
      </c>
      <c r="J125" s="3"/>
      <c r="K125" s="67">
        <f ca="1">VLOOKUP(G125,DiscountRate!$A$2:$E$26,5,0)</f>
        <v>0.98827960027930162</v>
      </c>
      <c r="L125" s="1">
        <v>0</v>
      </c>
      <c r="N125" s="4">
        <v>0</v>
      </c>
      <c r="O125" s="33">
        <f t="shared" si="14"/>
        <v>0</v>
      </c>
      <c r="P125" s="47">
        <f t="shared" ca="1" si="9"/>
        <v>0</v>
      </c>
    </row>
    <row r="126" spans="1:16" s="1" customFormat="1" x14ac:dyDescent="0.2">
      <c r="A126" s="20" t="s">
        <v>37</v>
      </c>
      <c r="B126" s="21">
        <v>37181</v>
      </c>
      <c r="C126" s="20" t="s">
        <v>63</v>
      </c>
      <c r="D126" s="20" t="s">
        <v>46</v>
      </c>
      <c r="E126" s="20" t="s">
        <v>46</v>
      </c>
      <c r="F126" s="22" t="s">
        <v>34</v>
      </c>
      <c r="G126" s="2">
        <v>37316</v>
      </c>
      <c r="H126" s="3">
        <v>-238700</v>
      </c>
      <c r="I126" s="3">
        <v>-237218.45610000001</v>
      </c>
      <c r="J126" s="67">
        <f>I126/H126</f>
        <v>0.99379328068705497</v>
      </c>
      <c r="K126" s="67">
        <f ca="1">VLOOKUP(G126,DiscountRate!$A$2:$E$26,5,0)</f>
        <v>0.98383817504248749</v>
      </c>
      <c r="L126" s="1">
        <v>2.6509999999999998</v>
      </c>
      <c r="M126" s="1">
        <v>2.6120000000000001</v>
      </c>
      <c r="N126" s="4">
        <f>(M126-L126)*I126</f>
        <v>9251.5197878999297</v>
      </c>
      <c r="O126" s="33">
        <f t="shared" si="14"/>
        <v>9309.2999999999283</v>
      </c>
      <c r="P126" s="47">
        <f t="shared" ca="1" si="9"/>
        <v>9158.8447229229587</v>
      </c>
    </row>
    <row r="127" spans="1:16" s="1" customFormat="1" x14ac:dyDescent="0.2">
      <c r="A127" s="20" t="s">
        <v>37</v>
      </c>
      <c r="B127" s="21">
        <v>37181</v>
      </c>
      <c r="C127" s="20" t="s">
        <v>63</v>
      </c>
      <c r="D127" s="20" t="s">
        <v>46</v>
      </c>
      <c r="E127" s="20" t="s">
        <v>46</v>
      </c>
      <c r="F127" s="22" t="s">
        <v>34</v>
      </c>
      <c r="G127" s="2">
        <v>37316</v>
      </c>
      <c r="H127" s="3">
        <v>0</v>
      </c>
      <c r="I127" s="3">
        <v>0</v>
      </c>
      <c r="J127" s="3"/>
      <c r="K127" s="67">
        <f ca="1">VLOOKUP(G127,DiscountRate!$A$2:$E$26,5,0)</f>
        <v>0.98383817504248749</v>
      </c>
      <c r="L127" s="1">
        <v>0</v>
      </c>
      <c r="M127" s="1">
        <v>0</v>
      </c>
      <c r="N127" s="4">
        <v>0</v>
      </c>
      <c r="O127" s="33">
        <f t="shared" si="14"/>
        <v>0</v>
      </c>
      <c r="P127" s="47">
        <f t="shared" ca="1" si="9"/>
        <v>0</v>
      </c>
    </row>
    <row r="128" spans="1:16" s="1" customFormat="1" x14ac:dyDescent="0.2">
      <c r="A128" s="32" t="s">
        <v>134</v>
      </c>
      <c r="B128" s="21"/>
      <c r="C128" s="20"/>
      <c r="D128" s="20"/>
      <c r="E128" s="20"/>
      <c r="F128" s="22"/>
      <c r="G128" s="2"/>
      <c r="H128" s="38">
        <f>SUM(H120:H127)</f>
        <v>-931700</v>
      </c>
      <c r="I128" s="38">
        <f>SUM(I120:I127)</f>
        <v>-928170.25619999995</v>
      </c>
      <c r="J128" s="38"/>
      <c r="K128" s="67" t="e">
        <f>VLOOKUP(G128,DiscountRate!$A$2:$E$26,5,0)</f>
        <v>#N/A</v>
      </c>
      <c r="L128" s="34"/>
      <c r="M128" s="34"/>
      <c r="N128" s="41">
        <f>SUM(N120:N127)</f>
        <v>66803.755027499719</v>
      </c>
      <c r="O128" s="41">
        <f>SUM(O120:O127)</f>
        <v>66905.299999999712</v>
      </c>
      <c r="P128" s="41">
        <f ca="1">SUM(P120:P127)</f>
        <v>66744.701511507956</v>
      </c>
    </row>
    <row r="129" spans="1:16" s="1" customFormat="1" x14ac:dyDescent="0.2">
      <c r="A129" s="20" t="s">
        <v>40</v>
      </c>
      <c r="B129" s="21">
        <v>37181</v>
      </c>
      <c r="C129" s="20" t="s">
        <v>64</v>
      </c>
      <c r="D129" s="20" t="s">
        <v>46</v>
      </c>
      <c r="E129" s="20" t="s">
        <v>46</v>
      </c>
      <c r="F129" s="22" t="s">
        <v>34</v>
      </c>
      <c r="G129" s="2">
        <v>37226</v>
      </c>
      <c r="H129" s="3">
        <v>-71300</v>
      </c>
      <c r="I129" s="3">
        <v>-71209.69</v>
      </c>
      <c r="J129" s="67">
        <f>I129/H129</f>
        <v>0.99873338008415147</v>
      </c>
      <c r="K129" s="67">
        <f ca="1">VLOOKUP(G129,DiscountRate!$A$2:$E$26,5,0)</f>
        <v>0.99835216290385709</v>
      </c>
      <c r="L129" s="1">
        <v>2.6509999999999998</v>
      </c>
      <c r="M129" s="1">
        <v>2.37</v>
      </c>
      <c r="N129" s="4">
        <f>(M129-L129)*I129</f>
        <v>20009.92288999998</v>
      </c>
      <c r="O129" s="33">
        <f t="shared" ref="O129:O135" si="15">(M129-L129)*H129</f>
        <v>20035.299999999977</v>
      </c>
      <c r="P129" s="47">
        <f t="shared" ca="1" si="9"/>
        <v>20002.285089427627</v>
      </c>
    </row>
    <row r="130" spans="1:16" s="1" customFormat="1" x14ac:dyDescent="0.2">
      <c r="A130" s="20" t="s">
        <v>40</v>
      </c>
      <c r="B130" s="21">
        <v>37181</v>
      </c>
      <c r="C130" s="20" t="s">
        <v>64</v>
      </c>
      <c r="D130" s="20" t="s">
        <v>46</v>
      </c>
      <c r="E130" s="20" t="s">
        <v>46</v>
      </c>
      <c r="F130" s="22" t="s">
        <v>34</v>
      </c>
      <c r="G130" s="2">
        <v>37226</v>
      </c>
      <c r="H130" s="3">
        <v>0</v>
      </c>
      <c r="I130" s="3">
        <v>0</v>
      </c>
      <c r="J130" s="3"/>
      <c r="K130" s="67">
        <f ca="1">VLOOKUP(G130,DiscountRate!$A$2:$E$26,5,0)</f>
        <v>0.99835216290385709</v>
      </c>
      <c r="L130" s="1">
        <v>0</v>
      </c>
      <c r="N130" s="4">
        <v>0</v>
      </c>
      <c r="O130" s="33">
        <f t="shared" si="15"/>
        <v>0</v>
      </c>
      <c r="P130" s="47">
        <f t="shared" ca="1" si="9"/>
        <v>0</v>
      </c>
    </row>
    <row r="131" spans="1:16" s="1" customFormat="1" x14ac:dyDescent="0.2">
      <c r="A131" s="20" t="s">
        <v>40</v>
      </c>
      <c r="B131" s="21">
        <v>37181</v>
      </c>
      <c r="C131" s="20" t="s">
        <v>64</v>
      </c>
      <c r="D131" s="20" t="s">
        <v>46</v>
      </c>
      <c r="E131" s="20" t="s">
        <v>46</v>
      </c>
      <c r="F131" s="22" t="s">
        <v>34</v>
      </c>
      <c r="G131" s="2">
        <v>37257</v>
      </c>
      <c r="H131" s="3">
        <v>-71300</v>
      </c>
      <c r="I131" s="3">
        <v>-71082.954899999997</v>
      </c>
      <c r="J131" s="67">
        <f>I131/H131</f>
        <v>0.996955889200561</v>
      </c>
      <c r="K131" s="67">
        <f ca="1">VLOOKUP(G131,DiscountRate!$A$2:$E$26,5,0)</f>
        <v>0.99326455832739824</v>
      </c>
      <c r="L131" s="1">
        <v>2.6509999999999998</v>
      </c>
      <c r="M131" s="1">
        <v>2.66</v>
      </c>
      <c r="N131" s="4">
        <f>(M131-L131)*I131</f>
        <v>-639.74659410002425</v>
      </c>
      <c r="O131" s="33">
        <f t="shared" si="15"/>
        <v>-641.70000000002437</v>
      </c>
      <c r="P131" s="47">
        <f t="shared" ca="1" si="9"/>
        <v>-637.37786707871567</v>
      </c>
    </row>
    <row r="132" spans="1:16" s="1" customFormat="1" x14ac:dyDescent="0.2">
      <c r="A132" s="20" t="s">
        <v>40</v>
      </c>
      <c r="B132" s="21">
        <v>37181</v>
      </c>
      <c r="C132" s="20" t="s">
        <v>64</v>
      </c>
      <c r="D132" s="20" t="s">
        <v>46</v>
      </c>
      <c r="E132" s="20" t="s">
        <v>46</v>
      </c>
      <c r="F132" s="22" t="s">
        <v>34</v>
      </c>
      <c r="G132" s="2">
        <v>37257</v>
      </c>
      <c r="H132" s="3">
        <v>0</v>
      </c>
      <c r="I132" s="3">
        <v>0</v>
      </c>
      <c r="J132" s="3"/>
      <c r="K132" s="67">
        <f ca="1">VLOOKUP(G132,DiscountRate!$A$2:$E$26,5,0)</f>
        <v>0.99326455832739824</v>
      </c>
      <c r="L132" s="1">
        <v>0</v>
      </c>
      <c r="N132" s="4">
        <v>0</v>
      </c>
      <c r="O132" s="33">
        <f t="shared" si="15"/>
        <v>0</v>
      </c>
      <c r="P132" s="47">
        <f t="shared" ca="1" si="9"/>
        <v>0</v>
      </c>
    </row>
    <row r="133" spans="1:16" s="1" customFormat="1" x14ac:dyDescent="0.2">
      <c r="A133" s="20" t="s">
        <v>40</v>
      </c>
      <c r="B133" s="21">
        <v>37181</v>
      </c>
      <c r="C133" s="20" t="s">
        <v>64</v>
      </c>
      <c r="D133" s="20" t="s">
        <v>46</v>
      </c>
      <c r="E133" s="20" t="s">
        <v>46</v>
      </c>
      <c r="F133" s="22" t="s">
        <v>34</v>
      </c>
      <c r="G133" s="2">
        <v>37288</v>
      </c>
      <c r="H133" s="3">
        <v>-64400</v>
      </c>
      <c r="I133" s="3">
        <v>-64095.555200000003</v>
      </c>
      <c r="J133" s="67">
        <f>I133/H133</f>
        <v>0.99527259627329201</v>
      </c>
      <c r="K133" s="67">
        <f ca="1">VLOOKUP(G133,DiscountRate!$A$2:$E$26,5,0)</f>
        <v>0.98827960027930162</v>
      </c>
      <c r="L133" s="1">
        <v>2.6509999999999998</v>
      </c>
      <c r="M133" s="1">
        <v>2.6850000000000001</v>
      </c>
      <c r="N133" s="4">
        <f>(M133-L133)*I133</f>
        <v>-2179.2488768000162</v>
      </c>
      <c r="O133" s="33">
        <f t="shared" si="15"/>
        <v>-2189.6000000000163</v>
      </c>
      <c r="P133" s="47">
        <f t="shared" ca="1" si="9"/>
        <v>-2163.9370127715747</v>
      </c>
    </row>
    <row r="134" spans="1:16" s="1" customFormat="1" x14ac:dyDescent="0.2">
      <c r="A134" s="20" t="s">
        <v>40</v>
      </c>
      <c r="B134" s="21">
        <v>37181</v>
      </c>
      <c r="C134" s="20" t="s">
        <v>64</v>
      </c>
      <c r="D134" s="20" t="s">
        <v>46</v>
      </c>
      <c r="E134" s="20" t="s">
        <v>46</v>
      </c>
      <c r="F134" s="22" t="s">
        <v>34</v>
      </c>
      <c r="G134" s="2">
        <v>37288</v>
      </c>
      <c r="H134" s="3">
        <v>0</v>
      </c>
      <c r="I134" s="3">
        <v>0</v>
      </c>
      <c r="J134" s="3"/>
      <c r="K134" s="67">
        <f ca="1">VLOOKUP(G134,DiscountRate!$A$2:$E$26,5,0)</f>
        <v>0.98827960027930162</v>
      </c>
      <c r="L134" s="1">
        <v>0</v>
      </c>
      <c r="N134" s="4">
        <v>0</v>
      </c>
      <c r="O134" s="33">
        <f t="shared" si="15"/>
        <v>0</v>
      </c>
      <c r="P134" s="47">
        <f t="shared" ref="P134:P175" ca="1" si="16">(M134-L134)*(H134*K134)</f>
        <v>0</v>
      </c>
    </row>
    <row r="135" spans="1:16" s="1" customFormat="1" x14ac:dyDescent="0.2">
      <c r="A135" s="20" t="s">
        <v>40</v>
      </c>
      <c r="B135" s="21">
        <v>37181</v>
      </c>
      <c r="C135" s="20" t="s">
        <v>64</v>
      </c>
      <c r="D135" s="20" t="s">
        <v>46</v>
      </c>
      <c r="E135" s="20" t="s">
        <v>46</v>
      </c>
      <c r="F135" s="22" t="s">
        <v>34</v>
      </c>
      <c r="G135" s="2">
        <v>37316</v>
      </c>
      <c r="H135" s="3">
        <v>-71300</v>
      </c>
      <c r="I135" s="3">
        <v>-70857.460900000005</v>
      </c>
      <c r="J135" s="67">
        <f>I135/H135</f>
        <v>0.99379328050490889</v>
      </c>
      <c r="K135" s="67">
        <f ca="1">VLOOKUP(G135,DiscountRate!$A$2:$E$26,5,0)</f>
        <v>0.98383817504248749</v>
      </c>
      <c r="L135" s="1">
        <v>2.6509999999999998</v>
      </c>
      <c r="M135" s="1">
        <v>2.6120000000000001</v>
      </c>
      <c r="N135" s="4">
        <f>(M135-L135)*I135</f>
        <v>2763.4409750999789</v>
      </c>
      <c r="O135" s="33">
        <f t="shared" si="15"/>
        <v>2780.6999999999789</v>
      </c>
      <c r="P135" s="47">
        <f t="shared" ca="1" si="16"/>
        <v>2735.7588133406239</v>
      </c>
    </row>
    <row r="136" spans="1:16" s="1" customFormat="1" x14ac:dyDescent="0.2">
      <c r="A136" s="20" t="s">
        <v>40</v>
      </c>
      <c r="B136" s="21">
        <v>37181</v>
      </c>
      <c r="C136" s="20" t="s">
        <v>64</v>
      </c>
      <c r="D136" s="20" t="s">
        <v>46</v>
      </c>
      <c r="E136" s="20" t="s">
        <v>46</v>
      </c>
      <c r="F136" s="22" t="s">
        <v>34</v>
      </c>
      <c r="G136" s="2">
        <v>37316</v>
      </c>
      <c r="H136" s="3">
        <v>0</v>
      </c>
      <c r="I136" s="3">
        <v>0</v>
      </c>
      <c r="J136" s="3"/>
      <c r="K136" s="67">
        <f ca="1">VLOOKUP(G136,DiscountRate!$A$2:$E$26,5,0)</f>
        <v>0.98383817504248749</v>
      </c>
      <c r="L136" s="1">
        <v>0</v>
      </c>
      <c r="M136" s="1">
        <v>0</v>
      </c>
      <c r="N136" s="4">
        <v>0</v>
      </c>
      <c r="O136" s="33">
        <f>(M136-L136)*H136</f>
        <v>0</v>
      </c>
      <c r="P136" s="47">
        <f t="shared" ca="1" si="16"/>
        <v>0</v>
      </c>
    </row>
    <row r="137" spans="1:16" s="1" customFormat="1" x14ac:dyDescent="0.2">
      <c r="A137" s="34" t="s">
        <v>171</v>
      </c>
      <c r="B137" s="21"/>
      <c r="C137" s="20"/>
      <c r="D137" s="20"/>
      <c r="E137" s="20"/>
      <c r="F137" s="22"/>
      <c r="G137" s="2"/>
      <c r="H137" s="38">
        <f>SUM(H129:H136)</f>
        <v>-278300</v>
      </c>
      <c r="I137" s="38">
        <f>SUM(I129:I136)</f>
        <v>-277245.66100000002</v>
      </c>
      <c r="J137" s="38"/>
      <c r="K137" s="67" t="e">
        <f>VLOOKUP(G137,DiscountRate!$A$2:$E$26,5,0)</f>
        <v>#N/A</v>
      </c>
      <c r="L137" s="34"/>
      <c r="M137" s="34"/>
      <c r="N137" s="41">
        <f>SUM(N129:N136)</f>
        <v>19954.368394199922</v>
      </c>
      <c r="O137" s="41">
        <f>SUM(O129:O136)</f>
        <v>19984.699999999917</v>
      </c>
      <c r="P137" s="41">
        <f ca="1">SUM(P129:P136)</f>
        <v>19936.729022917963</v>
      </c>
    </row>
    <row r="138" spans="1:16" s="1" customFormat="1" x14ac:dyDescent="0.2">
      <c r="A138" s="20" t="s">
        <v>37</v>
      </c>
      <c r="B138" s="21">
        <v>37181</v>
      </c>
      <c r="C138" s="20" t="s">
        <v>107</v>
      </c>
      <c r="D138" s="20" t="s">
        <v>43</v>
      </c>
      <c r="E138" s="20" t="s">
        <v>36</v>
      </c>
      <c r="F138" s="22" t="s">
        <v>34</v>
      </c>
      <c r="G138" s="2">
        <v>37226</v>
      </c>
      <c r="H138" s="3">
        <v>238700</v>
      </c>
      <c r="I138" s="3">
        <v>238397.65770000001</v>
      </c>
      <c r="J138" s="67">
        <f>I138/H138</f>
        <v>0.998733379555928</v>
      </c>
      <c r="K138" s="67">
        <f ca="1">VLOOKUP(G138,DiscountRate!$A$2:$E$26,5,0)</f>
        <v>0.99835216290385709</v>
      </c>
      <c r="L138" s="1">
        <v>2.96</v>
      </c>
      <c r="M138" s="1">
        <f>(N138/I138)+L138</f>
        <v>2.9250000000817962</v>
      </c>
      <c r="N138" s="4">
        <v>-8343.9179999999997</v>
      </c>
      <c r="O138" s="33">
        <f>(M138-L138)*H138</f>
        <v>-8354.499980475246</v>
      </c>
      <c r="P138" s="47">
        <f t="shared" ca="1" si="16"/>
        <v>-8340.7331254876935</v>
      </c>
    </row>
    <row r="139" spans="1:16" s="1" customFormat="1" x14ac:dyDescent="0.2">
      <c r="A139" s="20" t="s">
        <v>37</v>
      </c>
      <c r="B139" s="21">
        <v>37181</v>
      </c>
      <c r="C139" s="20" t="s">
        <v>107</v>
      </c>
      <c r="D139" s="20" t="s">
        <v>43</v>
      </c>
      <c r="E139" s="20" t="s">
        <v>36</v>
      </c>
      <c r="F139" s="22" t="s">
        <v>34</v>
      </c>
      <c r="G139" s="2">
        <v>37257</v>
      </c>
      <c r="H139" s="3">
        <v>238700</v>
      </c>
      <c r="I139" s="3">
        <v>237973.3707</v>
      </c>
      <c r="J139" s="67">
        <f>I139/H139</f>
        <v>0.99695588898198573</v>
      </c>
      <c r="K139" s="67">
        <f ca="1">VLOOKUP(G139,DiscountRate!$A$2:$E$26,5,0)</f>
        <v>0.99326455832739824</v>
      </c>
      <c r="L139" s="1">
        <v>2.96</v>
      </c>
      <c r="M139" s="1">
        <f>(N139/I139)+L139</f>
        <v>3.1049999997835891</v>
      </c>
      <c r="N139" s="4">
        <v>34506.138700000003</v>
      </c>
      <c r="O139" s="33">
        <f>(M139-L139)*H139</f>
        <v>34611.499948342724</v>
      </c>
      <c r="P139" s="47">
        <f t="shared" ca="1" si="16"/>
        <v>34378.376209239403</v>
      </c>
    </row>
    <row r="140" spans="1:16" s="1" customFormat="1" x14ac:dyDescent="0.2">
      <c r="A140" s="20" t="s">
        <v>37</v>
      </c>
      <c r="B140" s="21">
        <v>37181</v>
      </c>
      <c r="C140" s="20" t="s">
        <v>107</v>
      </c>
      <c r="D140" s="20" t="s">
        <v>43</v>
      </c>
      <c r="E140" s="20" t="s">
        <v>36</v>
      </c>
      <c r="F140" s="22" t="s">
        <v>34</v>
      </c>
      <c r="G140" s="2">
        <v>37288</v>
      </c>
      <c r="H140" s="3">
        <v>215600</v>
      </c>
      <c r="I140" s="3">
        <v>214580.77170000001</v>
      </c>
      <c r="J140" s="67">
        <f>I140/H140</f>
        <v>0.99527259601113183</v>
      </c>
      <c r="K140" s="67">
        <f ca="1">VLOOKUP(G140,DiscountRate!$A$2:$E$26,5,0)</f>
        <v>0.98827960027930162</v>
      </c>
      <c r="L140" s="1">
        <v>2.96</v>
      </c>
      <c r="M140" s="1">
        <f>(N140/I140)+L140</f>
        <v>3.1300000000512629</v>
      </c>
      <c r="N140" s="4">
        <v>36478.731200000002</v>
      </c>
      <c r="O140" s="33">
        <f>(M140-L140)*H140</f>
        <v>36652.000011052289</v>
      </c>
      <c r="P140" s="47">
        <f t="shared" ca="1" si="16"/>
        <v>36222.42392035971</v>
      </c>
    </row>
    <row r="141" spans="1:16" s="1" customFormat="1" x14ac:dyDescent="0.2">
      <c r="A141" s="20" t="s">
        <v>37</v>
      </c>
      <c r="B141" s="21">
        <v>37181</v>
      </c>
      <c r="C141" s="20" t="s">
        <v>107</v>
      </c>
      <c r="D141" s="20" t="s">
        <v>43</v>
      </c>
      <c r="E141" s="20" t="s">
        <v>36</v>
      </c>
      <c r="F141" s="22" t="s">
        <v>34</v>
      </c>
      <c r="G141" s="2">
        <v>37316</v>
      </c>
      <c r="H141" s="3">
        <v>238700</v>
      </c>
      <c r="I141" s="3">
        <v>237218.45610000001</v>
      </c>
      <c r="J141" s="67">
        <f>I141/H141</f>
        <v>0.99379328068705497</v>
      </c>
      <c r="K141" s="67">
        <f ca="1">VLOOKUP(G141,DiscountRate!$A$2:$E$26,5,0)</f>
        <v>0.98383817504248749</v>
      </c>
      <c r="L141" s="1">
        <v>2.96</v>
      </c>
      <c r="M141" s="1">
        <f>(N141/I141)+L141</f>
        <v>3.1020000001424846</v>
      </c>
      <c r="N141" s="4">
        <v>33685.020799999998</v>
      </c>
      <c r="O141" s="33">
        <f>(M141-L141)*H141</f>
        <v>33895.400034011072</v>
      </c>
      <c r="P141" s="47">
        <f t="shared" ca="1" si="16"/>
        <v>33347.588511796523</v>
      </c>
    </row>
    <row r="142" spans="1:16" s="1" customFormat="1" x14ac:dyDescent="0.2">
      <c r="A142" s="34" t="s">
        <v>171</v>
      </c>
      <c r="B142" s="21"/>
      <c r="C142" s="20"/>
      <c r="D142" s="20"/>
      <c r="E142" s="20"/>
      <c r="F142" s="22"/>
      <c r="G142" s="2"/>
      <c r="H142" s="38">
        <f>SUM(H138:H141)</f>
        <v>931700</v>
      </c>
      <c r="I142" s="38">
        <f>SUM(I138:I141)</f>
        <v>928170.25619999995</v>
      </c>
      <c r="J142" s="38"/>
      <c r="K142" s="67" t="e">
        <f>VLOOKUP(G142,DiscountRate!$A$2:$E$26,5,0)</f>
        <v>#N/A</v>
      </c>
      <c r="L142" s="34"/>
      <c r="M142" s="34"/>
      <c r="N142" s="41">
        <f>SUM(N138:N141)</f>
        <v>96325.972700000013</v>
      </c>
      <c r="O142" s="41">
        <f>SUM(O138:O141)</f>
        <v>96804.400012930841</v>
      </c>
      <c r="P142" s="41">
        <f ca="1">SUM(P138:P141)</f>
        <v>95607.655515907943</v>
      </c>
    </row>
    <row r="143" spans="1:16" s="1" customFormat="1" x14ac:dyDescent="0.2">
      <c r="A143" s="20" t="s">
        <v>40</v>
      </c>
      <c r="B143" s="21">
        <v>37181</v>
      </c>
      <c r="C143" s="20" t="s">
        <v>108</v>
      </c>
      <c r="D143" s="20" t="s">
        <v>43</v>
      </c>
      <c r="E143" s="20" t="s">
        <v>36</v>
      </c>
      <c r="F143" s="22" t="s">
        <v>34</v>
      </c>
      <c r="G143" s="2">
        <v>37226</v>
      </c>
      <c r="H143" s="3">
        <v>71300</v>
      </c>
      <c r="I143" s="3">
        <v>71209.69</v>
      </c>
      <c r="J143" s="67">
        <f>I143/H143</f>
        <v>0.99873338008415147</v>
      </c>
      <c r="K143" s="67">
        <f ca="1">VLOOKUP(G143,DiscountRate!$A$2:$E$26,5,0)</f>
        <v>0.99835216290385709</v>
      </c>
      <c r="L143" s="1">
        <v>2.96</v>
      </c>
      <c r="M143" s="37">
        <f>(N143/I143)+L143</f>
        <v>2.9250000007021515</v>
      </c>
      <c r="N143" s="4">
        <v>-2492.3391000000001</v>
      </c>
      <c r="O143" s="33">
        <f>(M143-L143)*H143</f>
        <v>-2495.4999499365958</v>
      </c>
      <c r="P143" s="47">
        <f t="shared" ca="1" si="16"/>
        <v>-2491.3877725456678</v>
      </c>
    </row>
    <row r="144" spans="1:16" s="1" customFormat="1" x14ac:dyDescent="0.2">
      <c r="A144" s="20" t="s">
        <v>40</v>
      </c>
      <c r="B144" s="21">
        <v>37181</v>
      </c>
      <c r="C144" s="20" t="s">
        <v>108</v>
      </c>
      <c r="D144" s="20" t="s">
        <v>43</v>
      </c>
      <c r="E144" s="20" t="s">
        <v>36</v>
      </c>
      <c r="F144" s="22" t="s">
        <v>34</v>
      </c>
      <c r="G144" s="2">
        <v>37257</v>
      </c>
      <c r="H144" s="3">
        <v>71300</v>
      </c>
      <c r="I144" s="3">
        <v>71082.954899999997</v>
      </c>
      <c r="J144" s="67">
        <f>I144/H144</f>
        <v>0.996955889200561</v>
      </c>
      <c r="K144" s="67">
        <f ca="1">VLOOKUP(G144,DiscountRate!$A$2:$E$26,5,0)</f>
        <v>0.99326455832739824</v>
      </c>
      <c r="L144" s="1">
        <v>2.96</v>
      </c>
      <c r="M144" s="37">
        <f>(N144/I144)+L144</f>
        <v>3.1050000005556888</v>
      </c>
      <c r="N144" s="4">
        <v>10307.0285</v>
      </c>
      <c r="O144" s="33">
        <f>(M144-L144)*H144</f>
        <v>10338.500039620614</v>
      </c>
      <c r="P144" s="47">
        <f t="shared" ca="1" si="16"/>
        <v>10268.865675621559</v>
      </c>
    </row>
    <row r="145" spans="1:16" s="1" customFormat="1" x14ac:dyDescent="0.2">
      <c r="A145" s="20" t="s">
        <v>40</v>
      </c>
      <c r="B145" s="21">
        <v>37181</v>
      </c>
      <c r="C145" s="20" t="s">
        <v>108</v>
      </c>
      <c r="D145" s="20" t="s">
        <v>43</v>
      </c>
      <c r="E145" s="20" t="s">
        <v>36</v>
      </c>
      <c r="F145" s="22" t="s">
        <v>34</v>
      </c>
      <c r="G145" s="2">
        <v>37288</v>
      </c>
      <c r="H145" s="3">
        <v>64400</v>
      </c>
      <c r="I145" s="3">
        <v>64095.555200000003</v>
      </c>
      <c r="J145" s="67">
        <f>I145/H145</f>
        <v>0.99527259627329201</v>
      </c>
      <c r="K145" s="67">
        <f ca="1">VLOOKUP(G145,DiscountRate!$A$2:$E$26,5,0)</f>
        <v>0.98827960027930162</v>
      </c>
      <c r="L145" s="1">
        <v>2.96</v>
      </c>
      <c r="M145" s="37">
        <f>(N145/I145)+L145</f>
        <v>3.1300000002496273</v>
      </c>
      <c r="N145" s="4">
        <v>10896.2444</v>
      </c>
      <c r="O145" s="33">
        <f>(M145-L145)*H145</f>
        <v>10948.000016076003</v>
      </c>
      <c r="P145" s="47">
        <f t="shared" ca="1" si="16"/>
        <v>10819.685079745379</v>
      </c>
    </row>
    <row r="146" spans="1:16" s="1" customFormat="1" x14ac:dyDescent="0.2">
      <c r="A146" s="20" t="s">
        <v>40</v>
      </c>
      <c r="B146" s="21">
        <v>37181</v>
      </c>
      <c r="C146" s="20" t="s">
        <v>108</v>
      </c>
      <c r="D146" s="20" t="s">
        <v>43</v>
      </c>
      <c r="E146" s="20" t="s">
        <v>36</v>
      </c>
      <c r="F146" s="22" t="s">
        <v>34</v>
      </c>
      <c r="G146" s="2">
        <v>37316</v>
      </c>
      <c r="H146" s="3">
        <v>71300</v>
      </c>
      <c r="I146" s="3">
        <v>70857.460900000005</v>
      </c>
      <c r="J146" s="67">
        <f>I146/H146</f>
        <v>0.99379328050490889</v>
      </c>
      <c r="K146" s="67">
        <f ca="1">VLOOKUP(G146,DiscountRate!$A$2:$E$26,5,0)</f>
        <v>0.98383817504248749</v>
      </c>
      <c r="L146" s="1">
        <v>2.96</v>
      </c>
      <c r="M146" s="37">
        <f>(N146/I146)+L146</f>
        <v>3.1020000007366901</v>
      </c>
      <c r="N146" s="4">
        <v>10061.7595</v>
      </c>
      <c r="O146" s="33">
        <f>(M146-L146)*H146</f>
        <v>10124.60005252601</v>
      </c>
      <c r="P146" s="47">
        <f t="shared" ca="1" si="16"/>
        <v>9960.9680387122607</v>
      </c>
    </row>
    <row r="147" spans="1:16" x14ac:dyDescent="0.2">
      <c r="H147" s="38">
        <f>SUM(H143:H146)</f>
        <v>278300</v>
      </c>
      <c r="I147" s="38">
        <f>SUM(I143:I146)</f>
        <v>277245.66100000002</v>
      </c>
      <c r="J147" s="38"/>
      <c r="K147" s="67" t="e">
        <f>VLOOKUP(G147,DiscountRate!$A$2:$E$26,5,0)</f>
        <v>#N/A</v>
      </c>
      <c r="L147" s="34"/>
      <c r="M147" s="34"/>
      <c r="N147" s="41">
        <f>SUM(N143:N146)</f>
        <v>28772.693299999999</v>
      </c>
      <c r="O147" s="41">
        <f>SUM(O143:O146)</f>
        <v>28915.60015828603</v>
      </c>
      <c r="P147" s="41">
        <f ca="1">SUM(P143:P146)</f>
        <v>28558.131021533529</v>
      </c>
    </row>
    <row r="148" spans="1:16" s="1" customFormat="1" x14ac:dyDescent="0.2">
      <c r="A148" s="32" t="s">
        <v>143</v>
      </c>
      <c r="B148" s="21"/>
      <c r="C148" s="20"/>
      <c r="D148" s="20"/>
      <c r="E148" s="20"/>
      <c r="F148" s="22"/>
      <c r="G148" s="2"/>
      <c r="H148" s="3"/>
      <c r="I148" s="3"/>
      <c r="J148" s="3"/>
      <c r="K148" s="67" t="e">
        <f>VLOOKUP(G148,DiscountRate!$A$2:$E$26,5,0)</f>
        <v>#N/A</v>
      </c>
      <c r="N148" s="4"/>
      <c r="O148" s="33"/>
      <c r="P148" s="47" t="e">
        <f t="shared" si="16"/>
        <v>#N/A</v>
      </c>
    </row>
    <row r="149" spans="1:16" s="1" customFormat="1" x14ac:dyDescent="0.2">
      <c r="A149" s="20" t="s">
        <v>37</v>
      </c>
      <c r="B149" s="21">
        <v>37204</v>
      </c>
      <c r="C149" s="20" t="s">
        <v>5</v>
      </c>
      <c r="D149" s="20" t="s">
        <v>46</v>
      </c>
      <c r="E149" s="20" t="s">
        <v>46</v>
      </c>
      <c r="F149" s="22" t="s">
        <v>34</v>
      </c>
      <c r="G149" s="2">
        <v>37226</v>
      </c>
      <c r="H149" s="3">
        <v>0</v>
      </c>
      <c r="I149" s="3">
        <v>0</v>
      </c>
      <c r="J149" s="3"/>
      <c r="K149" s="67">
        <f ca="1">VLOOKUP(G149,DiscountRate!$A$2:$E$26,5,0)</f>
        <v>0.99835216290385709</v>
      </c>
      <c r="L149" s="1">
        <v>0</v>
      </c>
      <c r="N149" s="4">
        <v>0</v>
      </c>
      <c r="O149" s="33">
        <f t="shared" ref="O149:O164" si="17">(M149-L149)*H149</f>
        <v>0</v>
      </c>
      <c r="P149" s="47">
        <f t="shared" ca="1" si="16"/>
        <v>0</v>
      </c>
    </row>
    <row r="150" spans="1:16" s="1" customFormat="1" x14ac:dyDescent="0.2">
      <c r="A150" s="20" t="s">
        <v>37</v>
      </c>
      <c r="B150" s="21">
        <v>37204</v>
      </c>
      <c r="C150" s="20" t="s">
        <v>5</v>
      </c>
      <c r="D150" s="20" t="s">
        <v>46</v>
      </c>
      <c r="E150" s="20" t="s">
        <v>46</v>
      </c>
      <c r="F150" s="22" t="s">
        <v>34</v>
      </c>
      <c r="G150" s="2">
        <v>37226</v>
      </c>
      <c r="H150" s="3">
        <v>119350</v>
      </c>
      <c r="I150" s="3">
        <v>119198.8288</v>
      </c>
      <c r="J150" s="67">
        <f>I150/H150</f>
        <v>0.99873337913699212</v>
      </c>
      <c r="K150" s="67">
        <f ca="1">VLOOKUP(G150,DiscountRate!$A$2:$E$26,5,0)</f>
        <v>0.99835216290385709</v>
      </c>
      <c r="L150" s="1">
        <v>2.52</v>
      </c>
      <c r="M150" s="1">
        <v>2.37</v>
      </c>
      <c r="N150" s="4">
        <f>(M150-L150)*I150</f>
        <v>-17879.824319999989</v>
      </c>
      <c r="O150" s="33">
        <f t="shared" si="17"/>
        <v>-17902.499999999989</v>
      </c>
      <c r="P150" s="47">
        <f t="shared" ca="1" si="16"/>
        <v>-17872.999596386289</v>
      </c>
    </row>
    <row r="151" spans="1:16" s="1" customFormat="1" x14ac:dyDescent="0.2">
      <c r="A151" s="20" t="s">
        <v>37</v>
      </c>
      <c r="B151" s="21">
        <v>37204</v>
      </c>
      <c r="C151" s="20" t="s">
        <v>5</v>
      </c>
      <c r="D151" s="20" t="s">
        <v>46</v>
      </c>
      <c r="E151" s="20" t="s">
        <v>46</v>
      </c>
      <c r="F151" s="22" t="s">
        <v>34</v>
      </c>
      <c r="G151" s="2">
        <v>37257</v>
      </c>
      <c r="H151" s="3">
        <v>0</v>
      </c>
      <c r="I151" s="3">
        <v>0</v>
      </c>
      <c r="J151" s="3"/>
      <c r="K151" s="67">
        <f ca="1">VLOOKUP(G151,DiscountRate!$A$2:$E$26,5,0)</f>
        <v>0.99326455832739824</v>
      </c>
      <c r="L151" s="1">
        <v>0</v>
      </c>
      <c r="N151" s="4">
        <v>0</v>
      </c>
      <c r="O151" s="33">
        <f t="shared" si="17"/>
        <v>0</v>
      </c>
      <c r="P151" s="47">
        <f t="shared" ca="1" si="16"/>
        <v>0</v>
      </c>
    </row>
    <row r="152" spans="1:16" s="1" customFormat="1" x14ac:dyDescent="0.2">
      <c r="A152" s="20" t="s">
        <v>37</v>
      </c>
      <c r="B152" s="21">
        <v>37204</v>
      </c>
      <c r="C152" s="20" t="s">
        <v>5</v>
      </c>
      <c r="D152" s="20" t="s">
        <v>46</v>
      </c>
      <c r="E152" s="20" t="s">
        <v>46</v>
      </c>
      <c r="F152" s="22" t="s">
        <v>34</v>
      </c>
      <c r="G152" s="2">
        <v>37257</v>
      </c>
      <c r="H152" s="3">
        <v>119350</v>
      </c>
      <c r="I152" s="3">
        <v>118986.6853</v>
      </c>
      <c r="J152" s="67">
        <f>I152/H152</f>
        <v>0.99695588856304984</v>
      </c>
      <c r="K152" s="67">
        <f ca="1">VLOOKUP(G152,DiscountRate!$A$2:$E$26,5,0)</f>
        <v>0.99326455832739824</v>
      </c>
      <c r="L152" s="1">
        <v>2.52</v>
      </c>
      <c r="M152" s="1">
        <v>2.66</v>
      </c>
      <c r="N152" s="4">
        <f>(M152-L152)*I152</f>
        <v>16658.135942000015</v>
      </c>
      <c r="O152" s="33">
        <f t="shared" si="17"/>
        <v>16709.000000000015</v>
      </c>
      <c r="P152" s="47">
        <f t="shared" ca="1" si="16"/>
        <v>16596.457505092512</v>
      </c>
    </row>
    <row r="153" spans="1:16" s="1" customFormat="1" x14ac:dyDescent="0.2">
      <c r="A153" s="20" t="s">
        <v>37</v>
      </c>
      <c r="B153" s="21">
        <v>37204</v>
      </c>
      <c r="C153" s="20" t="s">
        <v>5</v>
      </c>
      <c r="D153" s="20" t="s">
        <v>46</v>
      </c>
      <c r="E153" s="20" t="s">
        <v>46</v>
      </c>
      <c r="F153" s="22" t="s">
        <v>34</v>
      </c>
      <c r="G153" s="2">
        <v>37288</v>
      </c>
      <c r="H153" s="3">
        <v>0</v>
      </c>
      <c r="I153" s="3">
        <v>0</v>
      </c>
      <c r="J153" s="3"/>
      <c r="K153" s="67">
        <f ca="1">VLOOKUP(G153,DiscountRate!$A$2:$E$26,5,0)</f>
        <v>0.98827960027930162</v>
      </c>
      <c r="L153" s="1">
        <v>0</v>
      </c>
      <c r="N153" s="4">
        <v>0</v>
      </c>
      <c r="O153" s="33">
        <f t="shared" si="17"/>
        <v>0</v>
      </c>
      <c r="P153" s="47">
        <f t="shared" ca="1" si="16"/>
        <v>0</v>
      </c>
    </row>
    <row r="154" spans="1:16" s="1" customFormat="1" x14ac:dyDescent="0.2">
      <c r="A154" s="20" t="s">
        <v>37</v>
      </c>
      <c r="B154" s="21">
        <v>37204</v>
      </c>
      <c r="C154" s="20" t="s">
        <v>5</v>
      </c>
      <c r="D154" s="20" t="s">
        <v>46</v>
      </c>
      <c r="E154" s="20" t="s">
        <v>46</v>
      </c>
      <c r="F154" s="22" t="s">
        <v>34</v>
      </c>
      <c r="G154" s="2">
        <v>37288</v>
      </c>
      <c r="H154" s="3">
        <v>107800</v>
      </c>
      <c r="I154" s="3">
        <v>107290.3858</v>
      </c>
      <c r="J154" s="67">
        <f>I154/H154</f>
        <v>0.99527259554730985</v>
      </c>
      <c r="K154" s="67">
        <f ca="1">VLOOKUP(G154,DiscountRate!$A$2:$E$26,5,0)</f>
        <v>0.98827960027930162</v>
      </c>
      <c r="L154" s="1">
        <v>2.52</v>
      </c>
      <c r="M154" s="1">
        <v>2.6850000000000001</v>
      </c>
      <c r="N154" s="4">
        <f>(M154-L154)*I154</f>
        <v>17702.913657000005</v>
      </c>
      <c r="O154" s="33">
        <f t="shared" si="17"/>
        <v>17787.000000000004</v>
      </c>
      <c r="P154" s="47">
        <f t="shared" ca="1" si="16"/>
        <v>17578.529250167943</v>
      </c>
    </row>
    <row r="155" spans="1:16" s="1" customFormat="1" x14ac:dyDescent="0.2">
      <c r="A155" s="20" t="s">
        <v>37</v>
      </c>
      <c r="B155" s="21">
        <v>37204</v>
      </c>
      <c r="C155" s="20" t="s">
        <v>5</v>
      </c>
      <c r="D155" s="20" t="s">
        <v>46</v>
      </c>
      <c r="E155" s="20" t="s">
        <v>46</v>
      </c>
      <c r="F155" s="22" t="s">
        <v>34</v>
      </c>
      <c r="G155" s="2">
        <v>37316</v>
      </c>
      <c r="H155" s="3">
        <v>0</v>
      </c>
      <c r="I155" s="3">
        <v>0</v>
      </c>
      <c r="J155" s="3"/>
      <c r="K155" s="67">
        <f ca="1">VLOOKUP(G155,DiscountRate!$A$2:$E$26,5,0)</f>
        <v>0.98383817504248749</v>
      </c>
      <c r="L155" s="1">
        <v>0</v>
      </c>
      <c r="N155" s="4">
        <v>0</v>
      </c>
      <c r="O155" s="33">
        <f t="shared" si="17"/>
        <v>0</v>
      </c>
      <c r="P155" s="47">
        <f t="shared" ca="1" si="16"/>
        <v>0</v>
      </c>
    </row>
    <row r="156" spans="1:16" s="1" customFormat="1" x14ac:dyDescent="0.2">
      <c r="A156" s="20" t="s">
        <v>37</v>
      </c>
      <c r="B156" s="21">
        <v>37204</v>
      </c>
      <c r="C156" s="20" t="s">
        <v>5</v>
      </c>
      <c r="D156" s="20" t="s">
        <v>46</v>
      </c>
      <c r="E156" s="20" t="s">
        <v>46</v>
      </c>
      <c r="F156" s="22" t="s">
        <v>34</v>
      </c>
      <c r="G156" s="2">
        <v>37316</v>
      </c>
      <c r="H156" s="3">
        <v>119350</v>
      </c>
      <c r="I156" s="3">
        <v>118609.22809999999</v>
      </c>
      <c r="J156" s="67">
        <f>I156/H156</f>
        <v>0.99379328110599074</v>
      </c>
      <c r="K156" s="67">
        <f ca="1">VLOOKUP(G156,DiscountRate!$A$2:$E$26,5,0)</f>
        <v>0.98383817504248749</v>
      </c>
      <c r="L156" s="1">
        <v>2.52</v>
      </c>
      <c r="M156" s="1">
        <v>2.6120000000000001</v>
      </c>
      <c r="N156" s="4">
        <f>(M156-L156)*I156</f>
        <v>10912.048985200008</v>
      </c>
      <c r="O156" s="33">
        <f t="shared" si="17"/>
        <v>10980.20000000001</v>
      </c>
      <c r="P156" s="47">
        <f t="shared" ca="1" si="16"/>
        <v>10802.73992960153</v>
      </c>
    </row>
    <row r="157" spans="1:16" s="1" customFormat="1" x14ac:dyDescent="0.2">
      <c r="A157" s="32" t="s">
        <v>143</v>
      </c>
      <c r="B157" s="21"/>
      <c r="C157" s="20"/>
      <c r="D157" s="20"/>
      <c r="E157" s="20"/>
      <c r="F157" s="22"/>
      <c r="G157" s="2"/>
      <c r="H157" s="38">
        <f>SUM(H149:H156)</f>
        <v>465850</v>
      </c>
      <c r="I157" s="38">
        <f>SUM(I149:I156)</f>
        <v>464085.12800000003</v>
      </c>
      <c r="J157" s="38"/>
      <c r="K157" s="67" t="e">
        <f>VLOOKUP(G157,DiscountRate!$A$2:$E$26,5,0)</f>
        <v>#N/A</v>
      </c>
      <c r="L157" s="34"/>
      <c r="M157" s="34"/>
      <c r="N157" s="41">
        <f>SUM(N149:N156)</f>
        <v>27393.274264200038</v>
      </c>
      <c r="O157" s="41">
        <f>SUM(O149:O156)</f>
        <v>27573.700000000041</v>
      </c>
      <c r="P157" s="41">
        <f ca="1">SUM(P149:P156)</f>
        <v>27104.727088475694</v>
      </c>
    </row>
    <row r="158" spans="1:16" s="1" customFormat="1" x14ac:dyDescent="0.2">
      <c r="A158" s="20" t="s">
        <v>40</v>
      </c>
      <c r="B158" s="21">
        <v>37204</v>
      </c>
      <c r="C158" s="20" t="s">
        <v>6</v>
      </c>
      <c r="D158" s="20" t="s">
        <v>46</v>
      </c>
      <c r="E158" s="20" t="s">
        <v>46</v>
      </c>
      <c r="F158" s="22" t="s">
        <v>34</v>
      </c>
      <c r="G158" s="2">
        <v>37226</v>
      </c>
      <c r="H158" s="3">
        <v>0</v>
      </c>
      <c r="I158" s="3">
        <v>0</v>
      </c>
      <c r="J158" s="3"/>
      <c r="K158" s="67">
        <f ca="1">VLOOKUP(G158,DiscountRate!$A$2:$E$26,5,0)</f>
        <v>0.99835216290385709</v>
      </c>
      <c r="L158" s="1">
        <v>0</v>
      </c>
      <c r="N158" s="4">
        <v>0</v>
      </c>
      <c r="O158" s="33">
        <f t="shared" si="17"/>
        <v>0</v>
      </c>
      <c r="P158" s="47">
        <f t="shared" ca="1" si="16"/>
        <v>0</v>
      </c>
    </row>
    <row r="159" spans="1:16" s="1" customFormat="1" x14ac:dyDescent="0.2">
      <c r="A159" s="20" t="s">
        <v>40</v>
      </c>
      <c r="B159" s="21">
        <v>37204</v>
      </c>
      <c r="C159" s="20" t="s">
        <v>6</v>
      </c>
      <c r="D159" s="20" t="s">
        <v>46</v>
      </c>
      <c r="E159" s="20" t="s">
        <v>46</v>
      </c>
      <c r="F159" s="22" t="s">
        <v>34</v>
      </c>
      <c r="G159" s="2">
        <v>37226</v>
      </c>
      <c r="H159" s="3">
        <v>35650</v>
      </c>
      <c r="I159" s="3">
        <v>35604.845000000001</v>
      </c>
      <c r="J159" s="67">
        <f>I159/H159</f>
        <v>0.99873338008415147</v>
      </c>
      <c r="K159" s="67">
        <f ca="1">VLOOKUP(G159,DiscountRate!$A$2:$E$26,5,0)</f>
        <v>0.99835216290385709</v>
      </c>
      <c r="L159" s="1">
        <v>2.52</v>
      </c>
      <c r="M159" s="1">
        <v>2.37</v>
      </c>
      <c r="N159" s="4">
        <f>(M159-L159)*I159</f>
        <v>-5340.7267499999971</v>
      </c>
      <c r="O159" s="33">
        <f t="shared" si="17"/>
        <v>-5347.4999999999973</v>
      </c>
      <c r="P159" s="47">
        <f t="shared" ca="1" si="16"/>
        <v>-5338.6881911283726</v>
      </c>
    </row>
    <row r="160" spans="1:16" s="1" customFormat="1" x14ac:dyDescent="0.2">
      <c r="A160" s="20" t="s">
        <v>40</v>
      </c>
      <c r="B160" s="21">
        <v>37204</v>
      </c>
      <c r="C160" s="20" t="s">
        <v>6</v>
      </c>
      <c r="D160" s="20" t="s">
        <v>46</v>
      </c>
      <c r="E160" s="20" t="s">
        <v>46</v>
      </c>
      <c r="F160" s="22" t="s">
        <v>34</v>
      </c>
      <c r="G160" s="2">
        <v>37257</v>
      </c>
      <c r="H160" s="3">
        <v>0</v>
      </c>
      <c r="I160" s="3">
        <v>0</v>
      </c>
      <c r="J160" s="3"/>
      <c r="K160" s="67">
        <f ca="1">VLOOKUP(G160,DiscountRate!$A$2:$E$26,5,0)</f>
        <v>0.99326455832739824</v>
      </c>
      <c r="L160" s="1">
        <v>0</v>
      </c>
      <c r="N160" s="4">
        <v>0</v>
      </c>
      <c r="O160" s="33">
        <f t="shared" si="17"/>
        <v>0</v>
      </c>
      <c r="P160" s="47">
        <f t="shared" ca="1" si="16"/>
        <v>0</v>
      </c>
    </row>
    <row r="161" spans="1:16" s="1" customFormat="1" x14ac:dyDescent="0.2">
      <c r="A161" s="20" t="s">
        <v>40</v>
      </c>
      <c r="B161" s="21">
        <v>37204</v>
      </c>
      <c r="C161" s="20" t="s">
        <v>6</v>
      </c>
      <c r="D161" s="20" t="s">
        <v>46</v>
      </c>
      <c r="E161" s="20" t="s">
        <v>46</v>
      </c>
      <c r="F161" s="22" t="s">
        <v>34</v>
      </c>
      <c r="G161" s="2">
        <v>37257</v>
      </c>
      <c r="H161" s="3">
        <v>35650</v>
      </c>
      <c r="I161" s="3">
        <v>35541.477400000003</v>
      </c>
      <c r="J161" s="67">
        <f>I161/H161</f>
        <v>0.99695588779803657</v>
      </c>
      <c r="K161" s="67">
        <f ca="1">VLOOKUP(G161,DiscountRate!$A$2:$E$26,5,0)</f>
        <v>0.99326455832739824</v>
      </c>
      <c r="L161" s="1">
        <v>2.52</v>
      </c>
      <c r="M161" s="1">
        <v>2.66</v>
      </c>
      <c r="N161" s="4">
        <f>(M161-L161)*I161</f>
        <v>4975.8068360000052</v>
      </c>
      <c r="O161" s="33">
        <f t="shared" si="17"/>
        <v>4991.0000000000045</v>
      </c>
      <c r="P161" s="47">
        <f t="shared" ca="1" si="16"/>
        <v>4957.3834106120494</v>
      </c>
    </row>
    <row r="162" spans="1:16" s="1" customFormat="1" x14ac:dyDescent="0.2">
      <c r="A162" s="20" t="s">
        <v>40</v>
      </c>
      <c r="B162" s="21">
        <v>37204</v>
      </c>
      <c r="C162" s="20" t="s">
        <v>6</v>
      </c>
      <c r="D162" s="20" t="s">
        <v>46</v>
      </c>
      <c r="E162" s="20" t="s">
        <v>46</v>
      </c>
      <c r="F162" s="22" t="s">
        <v>34</v>
      </c>
      <c r="G162" s="2">
        <v>37288</v>
      </c>
      <c r="H162" s="3">
        <v>0</v>
      </c>
      <c r="I162" s="3">
        <v>0</v>
      </c>
      <c r="J162" s="3"/>
      <c r="K162" s="67">
        <f ca="1">VLOOKUP(G162,DiscountRate!$A$2:$E$26,5,0)</f>
        <v>0.98827960027930162</v>
      </c>
      <c r="L162" s="1">
        <v>0</v>
      </c>
      <c r="N162" s="4">
        <v>0</v>
      </c>
      <c r="O162" s="33">
        <f t="shared" si="17"/>
        <v>0</v>
      </c>
      <c r="P162" s="47">
        <f t="shared" ca="1" si="16"/>
        <v>0</v>
      </c>
    </row>
    <row r="163" spans="1:16" s="1" customFormat="1" x14ac:dyDescent="0.2">
      <c r="A163" s="20" t="s">
        <v>40</v>
      </c>
      <c r="B163" s="21">
        <v>37204</v>
      </c>
      <c r="C163" s="20" t="s">
        <v>6</v>
      </c>
      <c r="D163" s="20" t="s">
        <v>46</v>
      </c>
      <c r="E163" s="20" t="s">
        <v>46</v>
      </c>
      <c r="F163" s="22" t="s">
        <v>34</v>
      </c>
      <c r="G163" s="2">
        <v>37288</v>
      </c>
      <c r="H163" s="3">
        <v>32200</v>
      </c>
      <c r="I163" s="3">
        <v>32047.777600000001</v>
      </c>
      <c r="J163" s="67">
        <f>I163/H163</f>
        <v>0.99527259627329201</v>
      </c>
      <c r="K163" s="67">
        <f ca="1">VLOOKUP(G163,DiscountRate!$A$2:$E$26,5,0)</f>
        <v>0.98827960027930162</v>
      </c>
      <c r="L163" s="1">
        <v>2.52</v>
      </c>
      <c r="M163" s="1">
        <v>2.6850000000000001</v>
      </c>
      <c r="N163" s="4">
        <f>(M163-L163)*I163</f>
        <v>5287.8833040000018</v>
      </c>
      <c r="O163" s="33">
        <f t="shared" si="17"/>
        <v>5313.0000000000009</v>
      </c>
      <c r="P163" s="47">
        <f t="shared" ca="1" si="16"/>
        <v>5250.7295162839309</v>
      </c>
    </row>
    <row r="164" spans="1:16" s="1" customFormat="1" x14ac:dyDescent="0.2">
      <c r="A164" s="20" t="s">
        <v>40</v>
      </c>
      <c r="B164" s="21">
        <v>37204</v>
      </c>
      <c r="C164" s="20" t="s">
        <v>6</v>
      </c>
      <c r="D164" s="20" t="s">
        <v>46</v>
      </c>
      <c r="E164" s="20" t="s">
        <v>46</v>
      </c>
      <c r="F164" s="22" t="s">
        <v>34</v>
      </c>
      <c r="G164" s="2">
        <v>37316</v>
      </c>
      <c r="H164" s="3">
        <v>0</v>
      </c>
      <c r="I164" s="3">
        <v>0</v>
      </c>
      <c r="J164" s="3"/>
      <c r="K164" s="67">
        <f ca="1">VLOOKUP(G164,DiscountRate!$A$2:$E$26,5,0)</f>
        <v>0.98383817504248749</v>
      </c>
      <c r="L164" s="1">
        <v>0</v>
      </c>
      <c r="N164" s="4">
        <v>0</v>
      </c>
      <c r="O164" s="33">
        <f t="shared" si="17"/>
        <v>0</v>
      </c>
      <c r="P164" s="47">
        <f t="shared" ca="1" si="16"/>
        <v>0</v>
      </c>
    </row>
    <row r="165" spans="1:16" s="1" customFormat="1" x14ac:dyDescent="0.2">
      <c r="A165" s="20" t="s">
        <v>40</v>
      </c>
      <c r="B165" s="21">
        <v>37204</v>
      </c>
      <c r="C165" s="20" t="s">
        <v>6</v>
      </c>
      <c r="D165" s="20" t="s">
        <v>46</v>
      </c>
      <c r="E165" s="20" t="s">
        <v>46</v>
      </c>
      <c r="F165" s="22" t="s">
        <v>34</v>
      </c>
      <c r="G165" s="2">
        <v>37316</v>
      </c>
      <c r="H165" s="3">
        <v>35650</v>
      </c>
      <c r="I165" s="3">
        <v>35428.730499999998</v>
      </c>
      <c r="J165" s="67">
        <f>I165/H165</f>
        <v>0.99379328190743332</v>
      </c>
      <c r="K165" s="67">
        <f ca="1">VLOOKUP(G165,DiscountRate!$A$2:$E$26,5,0)</f>
        <v>0.98383817504248749</v>
      </c>
      <c r="L165" s="1">
        <v>2.52</v>
      </c>
      <c r="M165" s="1">
        <v>2.6120000000000001</v>
      </c>
      <c r="N165" s="4">
        <f>(M165-L165)*I165</f>
        <v>3259.4432060000026</v>
      </c>
      <c r="O165" s="33">
        <f>(M165-L165)*H165</f>
        <v>3279.8000000000029</v>
      </c>
      <c r="P165" s="47">
        <f t="shared" ca="1" si="16"/>
        <v>3226.7924465043534</v>
      </c>
    </row>
    <row r="166" spans="1:16" s="1" customFormat="1" x14ac:dyDescent="0.2">
      <c r="A166" s="32" t="s">
        <v>172</v>
      </c>
      <c r="B166" s="21"/>
      <c r="C166" s="20"/>
      <c r="D166" s="20"/>
      <c r="E166" s="20"/>
      <c r="F166" s="22"/>
      <c r="G166" s="2"/>
      <c r="H166" s="38">
        <f>SUM(H158:H165)</f>
        <v>139150</v>
      </c>
      <c r="I166" s="38">
        <f>SUM(I158:I165)</f>
        <v>138622.83050000001</v>
      </c>
      <c r="J166" s="38"/>
      <c r="K166" s="67" t="e">
        <f>VLOOKUP(G166,DiscountRate!$A$2:$E$26,5,0)</f>
        <v>#N/A</v>
      </c>
      <c r="L166" s="34"/>
      <c r="M166" s="34"/>
      <c r="N166" s="41">
        <f>SUM(N158:N165)</f>
        <v>8182.4065960000125</v>
      </c>
      <c r="O166" s="41">
        <f>SUM(O158:O165)</f>
        <v>8236.3000000000102</v>
      </c>
      <c r="P166" s="41">
        <f ca="1">SUM(P158:P165)</f>
        <v>8096.2171822719611</v>
      </c>
    </row>
    <row r="167" spans="1:16" s="1" customFormat="1" x14ac:dyDescent="0.2">
      <c r="A167" s="20" t="s">
        <v>37</v>
      </c>
      <c r="B167" s="21">
        <v>37204</v>
      </c>
      <c r="C167" s="20" t="s">
        <v>11</v>
      </c>
      <c r="D167" s="20" t="s">
        <v>43</v>
      </c>
      <c r="E167" s="20" t="s">
        <v>36</v>
      </c>
      <c r="F167" s="22" t="s">
        <v>34</v>
      </c>
      <c r="G167" s="2">
        <v>37226</v>
      </c>
      <c r="H167" s="3">
        <v>-119350</v>
      </c>
      <c r="I167" s="3">
        <v>-119198.8288</v>
      </c>
      <c r="J167" s="67">
        <f>I167/H167</f>
        <v>0.99873337913699212</v>
      </c>
      <c r="K167" s="67">
        <f ca="1">VLOOKUP(G167,DiscountRate!$A$2:$E$26,5,0)</f>
        <v>0.99835216290385709</v>
      </c>
      <c r="L167" s="1">
        <v>3</v>
      </c>
      <c r="M167" s="1">
        <f t="shared" ref="M167:M175" si="18">(N167/I167)+L167</f>
        <v>2.924999999664426</v>
      </c>
      <c r="N167" s="4">
        <v>8939.9122000000007</v>
      </c>
      <c r="O167" s="33">
        <f t="shared" ref="O167:O175" si="19">(M167-L167)*H167</f>
        <v>8951.2500400507524</v>
      </c>
      <c r="P167" s="47">
        <f t="shared" ca="1" si="16"/>
        <v>8936.499838177906</v>
      </c>
    </row>
    <row r="168" spans="1:16" s="1" customFormat="1" x14ac:dyDescent="0.2">
      <c r="A168" s="20" t="s">
        <v>37</v>
      </c>
      <c r="B168" s="21">
        <v>37204</v>
      </c>
      <c r="C168" s="20" t="s">
        <v>11</v>
      </c>
      <c r="D168" s="20" t="s">
        <v>43</v>
      </c>
      <c r="E168" s="20" t="s">
        <v>36</v>
      </c>
      <c r="F168" s="22" t="s">
        <v>34</v>
      </c>
      <c r="G168" s="2">
        <v>37257</v>
      </c>
      <c r="H168" s="3">
        <v>-119350</v>
      </c>
      <c r="I168" s="3">
        <v>-118986.6853</v>
      </c>
      <c r="J168" s="67">
        <f>I168/H168</f>
        <v>0.99695588856304984</v>
      </c>
      <c r="K168" s="67">
        <f ca="1">VLOOKUP(G168,DiscountRate!$A$2:$E$26,5,0)</f>
        <v>0.99326455832739824</v>
      </c>
      <c r="L168" s="1">
        <v>3</v>
      </c>
      <c r="M168" s="1">
        <f t="shared" si="18"/>
        <v>3.1050000003655871</v>
      </c>
      <c r="N168" s="4">
        <v>-12493.602000000001</v>
      </c>
      <c r="O168" s="33">
        <f t="shared" si="19"/>
        <v>-12531.750043632821</v>
      </c>
      <c r="P168" s="47">
        <f t="shared" ca="1" si="16"/>
        <v>-12447.343172158307</v>
      </c>
    </row>
    <row r="169" spans="1:16" s="1" customFormat="1" x14ac:dyDescent="0.2">
      <c r="A169" s="20" t="s">
        <v>37</v>
      </c>
      <c r="B169" s="21">
        <v>37204</v>
      </c>
      <c r="C169" s="20" t="s">
        <v>11</v>
      </c>
      <c r="D169" s="20" t="s">
        <v>43</v>
      </c>
      <c r="E169" s="20" t="s">
        <v>36</v>
      </c>
      <c r="F169" s="22" t="s">
        <v>34</v>
      </c>
      <c r="G169" s="2">
        <v>37288</v>
      </c>
      <c r="H169" s="3">
        <v>-107800</v>
      </c>
      <c r="I169" s="3">
        <v>-107290.3858</v>
      </c>
      <c r="J169" s="67">
        <f>I169/H169</f>
        <v>0.99527259554730985</v>
      </c>
      <c r="K169" s="67">
        <f ca="1">VLOOKUP(G169,DiscountRate!$A$2:$E$26,5,0)</f>
        <v>0.98827960027930162</v>
      </c>
      <c r="L169" s="1">
        <v>3</v>
      </c>
      <c r="M169" s="1">
        <f t="shared" si="18"/>
        <v>3.1300000004287432</v>
      </c>
      <c r="N169" s="4">
        <v>-13947.7502</v>
      </c>
      <c r="O169" s="33">
        <f t="shared" si="19"/>
        <v>-14014.000046218513</v>
      </c>
      <c r="P169" s="47">
        <f t="shared" ca="1" si="16"/>
        <v>-13849.750363990946</v>
      </c>
    </row>
    <row r="170" spans="1:16" s="1" customFormat="1" x14ac:dyDescent="0.2">
      <c r="A170" s="20" t="s">
        <v>37</v>
      </c>
      <c r="B170" s="21">
        <v>37204</v>
      </c>
      <c r="C170" s="20" t="s">
        <v>11</v>
      </c>
      <c r="D170" s="20" t="s">
        <v>43</v>
      </c>
      <c r="E170" s="20" t="s">
        <v>36</v>
      </c>
      <c r="F170" s="22" t="s">
        <v>34</v>
      </c>
      <c r="G170" s="2">
        <v>37316</v>
      </c>
      <c r="H170" s="3">
        <v>-119350</v>
      </c>
      <c r="I170" s="3">
        <v>-118609.22809999999</v>
      </c>
      <c r="J170" s="67">
        <f>I170/H170</f>
        <v>0.99379328110599074</v>
      </c>
      <c r="K170" s="67">
        <f ca="1">VLOOKUP(G170,DiscountRate!$A$2:$E$26,5,0)</f>
        <v>0.98383817504248749</v>
      </c>
      <c r="L170" s="1">
        <v>3</v>
      </c>
      <c r="M170" s="1">
        <f t="shared" si="18"/>
        <v>3.1020000002849692</v>
      </c>
      <c r="N170" s="4">
        <v>-12098.141299999999</v>
      </c>
      <c r="O170" s="33">
        <f t="shared" si="19"/>
        <v>-12173.700034011081</v>
      </c>
      <c r="P170" s="47">
        <f t="shared" ca="1" si="16"/>
        <v>-11976.950824976129</v>
      </c>
    </row>
    <row r="171" spans="1:16" s="1" customFormat="1" x14ac:dyDescent="0.2">
      <c r="A171" s="32" t="s">
        <v>144</v>
      </c>
      <c r="B171" s="21"/>
      <c r="C171" s="20"/>
      <c r="D171" s="20"/>
      <c r="E171" s="20"/>
      <c r="F171" s="22"/>
      <c r="G171" s="2"/>
      <c r="H171" s="38">
        <f>SUM(H167:H170)</f>
        <v>-465850</v>
      </c>
      <c r="I171" s="38">
        <f>SUM(I167:I170)</f>
        <v>-464085.12800000003</v>
      </c>
      <c r="J171" s="38"/>
      <c r="K171" s="67" t="e">
        <f>VLOOKUP(G171,DiscountRate!$A$2:$E$26,5,0)</f>
        <v>#N/A</v>
      </c>
      <c r="L171" s="34"/>
      <c r="M171" s="34"/>
      <c r="N171" s="41">
        <f>SUM(N167:N170)</f>
        <v>-29599.581300000002</v>
      </c>
      <c r="O171" s="41">
        <f>SUM(O167:O170)</f>
        <v>-29768.200083811666</v>
      </c>
      <c r="P171" s="41">
        <f ca="1">SUM(P167:P170)</f>
        <v>-29337.544522947479</v>
      </c>
    </row>
    <row r="172" spans="1:16" s="1" customFormat="1" x14ac:dyDescent="0.2">
      <c r="A172" s="20" t="s">
        <v>40</v>
      </c>
      <c r="B172" s="21">
        <v>37204</v>
      </c>
      <c r="C172" s="20" t="s">
        <v>12</v>
      </c>
      <c r="D172" s="20" t="s">
        <v>43</v>
      </c>
      <c r="E172" s="20" t="s">
        <v>36</v>
      </c>
      <c r="F172" s="22" t="s">
        <v>34</v>
      </c>
      <c r="G172" s="2">
        <v>37226</v>
      </c>
      <c r="H172" s="3">
        <v>-35650</v>
      </c>
      <c r="I172" s="3">
        <v>-35604.845000000001</v>
      </c>
      <c r="J172" s="67">
        <f>I172/H172</f>
        <v>0.99873338008415147</v>
      </c>
      <c r="K172" s="67">
        <f ca="1">VLOOKUP(G172,DiscountRate!$A$2:$E$26,5,0)</f>
        <v>0.99835216290385709</v>
      </c>
      <c r="L172" s="1">
        <v>3</v>
      </c>
      <c r="M172" s="37">
        <f t="shared" si="18"/>
        <v>2.9249999992978482</v>
      </c>
      <c r="N172" s="4">
        <v>2670.3634000000002</v>
      </c>
      <c r="O172" s="33">
        <f t="shared" si="19"/>
        <v>2673.7500250317134</v>
      </c>
      <c r="P172" s="47">
        <f t="shared" ca="1" si="16"/>
        <v>2669.3441205546528</v>
      </c>
    </row>
    <row r="173" spans="1:16" s="1" customFormat="1" x14ac:dyDescent="0.2">
      <c r="A173" s="20" t="s">
        <v>40</v>
      </c>
      <c r="B173" s="21">
        <v>37204</v>
      </c>
      <c r="C173" s="20" t="s">
        <v>12</v>
      </c>
      <c r="D173" s="20" t="s">
        <v>43</v>
      </c>
      <c r="E173" s="20" t="s">
        <v>36</v>
      </c>
      <c r="F173" s="22" t="s">
        <v>34</v>
      </c>
      <c r="G173" s="2">
        <v>37257</v>
      </c>
      <c r="H173" s="3">
        <v>-35650</v>
      </c>
      <c r="I173" s="3">
        <v>-35541.477400000003</v>
      </c>
      <c r="J173" s="67">
        <f>I173/H173</f>
        <v>0.99695588779803657</v>
      </c>
      <c r="K173" s="67">
        <f ca="1">VLOOKUP(G173,DiscountRate!$A$2:$E$26,5,0)</f>
        <v>0.99326455832739824</v>
      </c>
      <c r="L173" s="1">
        <v>3</v>
      </c>
      <c r="M173" s="37">
        <f t="shared" si="18"/>
        <v>3.1049999992403241</v>
      </c>
      <c r="N173" s="4">
        <v>-3731.8551000000002</v>
      </c>
      <c r="O173" s="33">
        <f t="shared" si="19"/>
        <v>-3743.2499729175543</v>
      </c>
      <c r="P173" s="47">
        <f t="shared" ca="1" si="16"/>
        <v>-3718.0375310590002</v>
      </c>
    </row>
    <row r="174" spans="1:16" s="1" customFormat="1" x14ac:dyDescent="0.2">
      <c r="A174" s="20" t="s">
        <v>40</v>
      </c>
      <c r="B174" s="21">
        <v>37204</v>
      </c>
      <c r="C174" s="20" t="s">
        <v>12</v>
      </c>
      <c r="D174" s="20" t="s">
        <v>43</v>
      </c>
      <c r="E174" s="20" t="s">
        <v>36</v>
      </c>
      <c r="F174" s="22" t="s">
        <v>34</v>
      </c>
      <c r="G174" s="2">
        <v>37288</v>
      </c>
      <c r="H174" s="3">
        <v>-32200</v>
      </c>
      <c r="I174" s="3">
        <v>-32047.777600000001</v>
      </c>
      <c r="J174" s="67">
        <f>I174/H174</f>
        <v>0.99527259627329201</v>
      </c>
      <c r="K174" s="67">
        <f ca="1">VLOOKUP(G174,DiscountRate!$A$2:$E$26,5,0)</f>
        <v>0.98827960027930162</v>
      </c>
      <c r="L174" s="1">
        <v>3</v>
      </c>
      <c r="M174" s="37">
        <f t="shared" si="18"/>
        <v>3.1300000003744408</v>
      </c>
      <c r="N174" s="4">
        <v>-4166.2111000000004</v>
      </c>
      <c r="O174" s="33">
        <f t="shared" si="19"/>
        <v>-4186.0000120569939</v>
      </c>
      <c r="P174" s="47">
        <f t="shared" ca="1" si="16"/>
        <v>-4136.9384186848383</v>
      </c>
    </row>
    <row r="175" spans="1:16" s="1" customFormat="1" x14ac:dyDescent="0.2">
      <c r="A175" s="20" t="s">
        <v>40</v>
      </c>
      <c r="B175" s="21">
        <v>37204</v>
      </c>
      <c r="C175" s="20" t="s">
        <v>12</v>
      </c>
      <c r="D175" s="20" t="s">
        <v>43</v>
      </c>
      <c r="E175" s="20" t="s">
        <v>36</v>
      </c>
      <c r="F175" s="22" t="s">
        <v>34</v>
      </c>
      <c r="G175" s="2">
        <v>37316</v>
      </c>
      <c r="H175" s="3">
        <v>-35650</v>
      </c>
      <c r="I175" s="3">
        <v>-35428.730499999998</v>
      </c>
      <c r="J175" s="67">
        <f>I175/H175</f>
        <v>0.99379328190743332</v>
      </c>
      <c r="K175" s="67">
        <f ca="1">VLOOKUP(G175,DiscountRate!$A$2:$E$26,5,0)</f>
        <v>0.98383817504248749</v>
      </c>
      <c r="L175" s="1">
        <v>3</v>
      </c>
      <c r="M175" s="37">
        <f t="shared" si="18"/>
        <v>3.1019999996895176</v>
      </c>
      <c r="N175" s="4">
        <v>-3613.7305000000001</v>
      </c>
      <c r="O175" s="33">
        <f t="shared" si="19"/>
        <v>-3636.299988931301</v>
      </c>
      <c r="P175" s="47">
        <f t="shared" ca="1" si="16"/>
        <v>-3577.5307450171886</v>
      </c>
    </row>
    <row r="176" spans="1:16" x14ac:dyDescent="0.2">
      <c r="H176" s="38">
        <f>SUM(H172:H175)</f>
        <v>-139150</v>
      </c>
      <c r="I176" s="38">
        <f>SUM(I172:I175)</f>
        <v>-138622.83050000001</v>
      </c>
      <c r="J176" s="38"/>
      <c r="K176" s="38"/>
      <c r="L176" s="34"/>
      <c r="M176" s="34"/>
      <c r="N176" s="41">
        <f>SUM(N172:N175)</f>
        <v>-8841.4333000000006</v>
      </c>
      <c r="O176" s="41">
        <f>SUM(O172:O175)</f>
        <v>-8891.7999488741352</v>
      </c>
      <c r="P176" s="41">
        <f ca="1">SUM(P172:P175)</f>
        <v>-8763.1625742063734</v>
      </c>
    </row>
    <row r="178" spans="1:16" s="1" customFormat="1" x14ac:dyDescent="0.2">
      <c r="A178" s="32" t="s">
        <v>173</v>
      </c>
      <c r="H178" s="38">
        <f>H12+H41+H70+H99+H128+H157</f>
        <v>0</v>
      </c>
      <c r="I178" s="38">
        <f>I12+I41+I70+I99+I128+I157</f>
        <v>-2.0000000949949026E-4</v>
      </c>
      <c r="J178" s="38"/>
      <c r="K178" s="38"/>
      <c r="N178" s="38">
        <f>N12+N41+N70+N99+N128+N157</f>
        <v>294229.97121669957</v>
      </c>
      <c r="O178" s="38">
        <f>O12+O41+O70+O99+O128+O157</f>
        <v>295348.89999999956</v>
      </c>
      <c r="P178" s="38">
        <f ca="1">P12+P41+P70+P99+P128+P157</f>
        <v>292690.5904827604</v>
      </c>
    </row>
    <row r="179" spans="1:16" s="1" customFormat="1" x14ac:dyDescent="0.2">
      <c r="A179" s="32" t="s">
        <v>174</v>
      </c>
      <c r="H179" s="38">
        <f>H26+H50+H79+H108+H137+H166</f>
        <v>0</v>
      </c>
      <c r="I179" s="38">
        <f>I26+I50+I79+I108+I137+I166</f>
        <v>-1.0000003385357559E-4</v>
      </c>
      <c r="J179" s="38"/>
      <c r="K179" s="38"/>
      <c r="N179" s="38">
        <f>N26+N50+N79+N108+N137+N166</f>
        <v>87886.874525799882</v>
      </c>
      <c r="O179" s="38">
        <f>O26+O50+O79+O108+O137+O166</f>
        <v>88221.09999999986</v>
      </c>
      <c r="P179" s="38">
        <f ca="1">P26+P50+P79+P108+P137+P166</f>
        <v>87427.059494850517</v>
      </c>
    </row>
    <row r="180" spans="1:16" s="1" customFormat="1" x14ac:dyDescent="0.2">
      <c r="A180" s="34"/>
    </row>
    <row r="181" spans="1:16" s="1" customFormat="1" x14ac:dyDescent="0.2">
      <c r="A181" s="32" t="s">
        <v>175</v>
      </c>
      <c r="H181" s="38">
        <f>H17+H55+H84+H113+H142+H171</f>
        <v>0</v>
      </c>
      <c r="I181" s="38">
        <f>I17+I55+I84+I113+I142+I171</f>
        <v>2.0000000949949026E-4</v>
      </c>
      <c r="J181" s="38"/>
      <c r="K181" s="38"/>
      <c r="N181" s="38">
        <f>N17+N55+N84+N113+N142+N171</f>
        <v>-174031.9231999999</v>
      </c>
      <c r="O181" s="38">
        <f>O17+O55+O84+O113+O142+O171</f>
        <v>-174693.75018241385</v>
      </c>
      <c r="P181" s="38">
        <f ca="1">P17+P55+P84+P113+P142+P171</f>
        <v>-173121.40622276347</v>
      </c>
    </row>
    <row r="182" spans="1:16" s="1" customFormat="1" x14ac:dyDescent="0.2">
      <c r="A182" s="32" t="s">
        <v>176</v>
      </c>
      <c r="H182" s="38">
        <f>H31+H60+H89+H118+H147+H176</f>
        <v>0</v>
      </c>
      <c r="I182" s="38">
        <f>I31+I60+I89+I118+I147+I176</f>
        <v>1.0000003385357559E-4</v>
      </c>
      <c r="J182" s="38"/>
      <c r="K182" s="38"/>
      <c r="N182" s="38">
        <f>N31+N60+N89+N118+N147+N176</f>
        <v>-51983.560899999997</v>
      </c>
      <c r="O182" s="38">
        <f>O31+O60+O89+O118+O147+O176</f>
        <v>-52181.249484717424</v>
      </c>
      <c r="P182" s="38">
        <f ca="1">P31+P60+P89+P118+P147+P176</f>
        <v>-51711.588306791979</v>
      </c>
    </row>
    <row r="183" spans="1:16" s="1" customFormat="1" x14ac:dyDescent="0.2"/>
    <row r="184" spans="1:16" s="1" customFormat="1" x14ac:dyDescent="0.2">
      <c r="A184" s="34" t="s">
        <v>177</v>
      </c>
      <c r="N184" s="38">
        <f>SUM(N178:N182)</f>
        <v>156101.36164249957</v>
      </c>
      <c r="O184" s="38">
        <f>SUM(O178:O182)</f>
        <v>156695.00033286813</v>
      </c>
      <c r="P184" s="38">
        <f ca="1">SUM(P178:P182)</f>
        <v>155284.65544805548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4"/>
  <sheetViews>
    <sheetView topLeftCell="C3" zoomScale="85" workbookViewId="0">
      <selection activeCell="D34" sqref="D34:D36"/>
    </sheetView>
  </sheetViews>
  <sheetFormatPr defaultRowHeight="12.75" x14ac:dyDescent="0.2"/>
  <cols>
    <col min="1" max="1" width="37.140625" bestFit="1" customWidth="1"/>
    <col min="2" max="2" width="9.7109375" bestFit="1" customWidth="1"/>
    <col min="3" max="3" width="11.28515625" bestFit="1" customWidth="1"/>
    <col min="4" max="5" width="19.140625" bestFit="1" customWidth="1"/>
    <col min="6" max="6" width="10.28515625" bestFit="1" customWidth="1"/>
    <col min="7" max="7" width="10" bestFit="1" customWidth="1"/>
    <col min="8" max="9" width="9.85546875" bestFit="1" customWidth="1"/>
    <col min="10" max="11" width="9.85546875" customWidth="1"/>
    <col min="12" max="13" width="6.140625" bestFit="1" customWidth="1"/>
    <col min="14" max="14" width="12.7109375" customWidth="1"/>
    <col min="15" max="15" width="12.28515625" bestFit="1" customWidth="1"/>
    <col min="16" max="16" width="13.7109375" customWidth="1"/>
  </cols>
  <sheetData>
    <row r="1" spans="1:17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7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7" s="1" customFormat="1" x14ac:dyDescent="0.2">
      <c r="A3" s="34" t="s">
        <v>131</v>
      </c>
      <c r="B3" s="2"/>
      <c r="F3" s="5"/>
      <c r="G3" s="2"/>
      <c r="H3" s="3"/>
      <c r="I3" s="3"/>
      <c r="J3" s="3"/>
      <c r="K3" s="3"/>
      <c r="N3" s="4"/>
      <c r="O3" s="33"/>
    </row>
    <row r="4" spans="1:17" s="1" customFormat="1" x14ac:dyDescent="0.2">
      <c r="A4" s="1" t="s">
        <v>37</v>
      </c>
      <c r="B4" s="2">
        <v>37173</v>
      </c>
      <c r="C4" s="1" t="s">
        <v>51</v>
      </c>
      <c r="D4" s="20" t="s">
        <v>46</v>
      </c>
      <c r="E4" s="20" t="s">
        <v>46</v>
      </c>
      <c r="F4" s="5" t="s">
        <v>34</v>
      </c>
      <c r="G4" s="2">
        <v>37347</v>
      </c>
      <c r="H4" s="3">
        <v>0</v>
      </c>
      <c r="I4" s="3">
        <v>0</v>
      </c>
      <c r="J4" s="3"/>
      <c r="K4" s="3"/>
      <c r="L4" s="1">
        <v>0</v>
      </c>
      <c r="N4" s="4">
        <v>0</v>
      </c>
      <c r="O4" s="33"/>
      <c r="Q4"/>
    </row>
    <row r="5" spans="1:17" s="1" customFormat="1" x14ac:dyDescent="0.2">
      <c r="A5" s="1" t="s">
        <v>37</v>
      </c>
      <c r="B5" s="2">
        <v>37173</v>
      </c>
      <c r="C5" s="1" t="s">
        <v>51</v>
      </c>
      <c r="D5" s="20" t="s">
        <v>46</v>
      </c>
      <c r="E5" s="20" t="s">
        <v>46</v>
      </c>
      <c r="F5" s="5" t="s">
        <v>34</v>
      </c>
      <c r="G5" s="2">
        <v>37347</v>
      </c>
      <c r="H5" s="3">
        <v>115500</v>
      </c>
      <c r="I5" s="3">
        <v>114592.9106</v>
      </c>
      <c r="J5" s="67">
        <f>I5/H5</f>
        <v>0.99214641212121213</v>
      </c>
      <c r="K5" s="67">
        <f ca="1">VLOOKUP(G5,DiscountRate!$A$2:$E$26,5,0)</f>
        <v>0.97893818890568229</v>
      </c>
      <c r="L5" s="1">
        <v>2.2599999999999998</v>
      </c>
      <c r="M5" s="1">
        <v>2.4849999999999999</v>
      </c>
      <c r="N5" s="4">
        <f>(M5-L5)*I5</f>
        <v>25783.404885000011</v>
      </c>
      <c r="O5" s="33">
        <f t="shared" ref="O5:O17" si="0">(M5-L5)*H5</f>
        <v>25987.500000000011</v>
      </c>
      <c r="P5" s="42">
        <f ca="1">(M5-L5)*(H5*K5)</f>
        <v>25440.156184186428</v>
      </c>
      <c r="Q5"/>
    </row>
    <row r="6" spans="1:17" s="1" customFormat="1" x14ac:dyDescent="0.2">
      <c r="A6" s="1" t="s">
        <v>37</v>
      </c>
      <c r="B6" s="2">
        <v>37173</v>
      </c>
      <c r="C6" s="1" t="s">
        <v>51</v>
      </c>
      <c r="D6" s="20" t="s">
        <v>46</v>
      </c>
      <c r="E6" s="20" t="s">
        <v>46</v>
      </c>
      <c r="F6" s="5" t="s">
        <v>34</v>
      </c>
      <c r="G6" s="2">
        <v>37377</v>
      </c>
      <c r="H6" s="3">
        <v>0</v>
      </c>
      <c r="I6" s="3">
        <v>0</v>
      </c>
      <c r="J6" s="3"/>
      <c r="K6" s="67">
        <f ca="1">VLOOKUP(G6,DiscountRate!$A$2:$E$26,5,0)</f>
        <v>0.97420402670642303</v>
      </c>
      <c r="L6" s="1">
        <v>0</v>
      </c>
      <c r="N6" s="4">
        <v>0</v>
      </c>
      <c r="O6" s="33"/>
      <c r="P6" s="42">
        <f t="shared" ref="P6:P69" ca="1" si="1">(M6-L6)*(H6*K6)</f>
        <v>0</v>
      </c>
      <c r="Q6"/>
    </row>
    <row r="7" spans="1:17" s="1" customFormat="1" x14ac:dyDescent="0.2">
      <c r="A7" s="1" t="s">
        <v>37</v>
      </c>
      <c r="B7" s="2">
        <v>37173</v>
      </c>
      <c r="C7" s="1" t="s">
        <v>51</v>
      </c>
      <c r="D7" s="20" t="s">
        <v>46</v>
      </c>
      <c r="E7" s="20" t="s">
        <v>46</v>
      </c>
      <c r="F7" s="5" t="s">
        <v>34</v>
      </c>
      <c r="G7" s="2">
        <v>37377</v>
      </c>
      <c r="H7" s="3">
        <v>119350</v>
      </c>
      <c r="I7" s="3">
        <v>118220.4774</v>
      </c>
      <c r="J7" s="67">
        <f>I7/H7</f>
        <v>0.99053604859656474</v>
      </c>
      <c r="K7" s="67">
        <f ca="1">VLOOKUP(G7,DiscountRate!$A$2:$E$26,5,0)</f>
        <v>0.97420402670642303</v>
      </c>
      <c r="L7" s="1">
        <v>2.2599999999999998</v>
      </c>
      <c r="M7" s="1">
        <v>2.5249999999999999</v>
      </c>
      <c r="N7" s="4">
        <f>(M7-L7)*I7</f>
        <v>31328.426511000016</v>
      </c>
      <c r="O7" s="33">
        <f t="shared" si="0"/>
        <v>31627.750000000015</v>
      </c>
      <c r="P7" s="42">
        <f t="shared" ca="1" si="1"/>
        <v>30811.881405664084</v>
      </c>
      <c r="Q7"/>
    </row>
    <row r="8" spans="1:17" s="1" customFormat="1" x14ac:dyDescent="0.2">
      <c r="A8" s="1" t="s">
        <v>37</v>
      </c>
      <c r="B8" s="2">
        <v>37173</v>
      </c>
      <c r="C8" s="1" t="s">
        <v>51</v>
      </c>
      <c r="D8" s="20" t="s">
        <v>46</v>
      </c>
      <c r="E8" s="20" t="s">
        <v>46</v>
      </c>
      <c r="F8" s="5" t="s">
        <v>34</v>
      </c>
      <c r="G8" s="2">
        <v>37408</v>
      </c>
      <c r="H8" s="3">
        <v>0</v>
      </c>
      <c r="I8" s="3">
        <v>0</v>
      </c>
      <c r="J8" s="3"/>
      <c r="K8" s="67">
        <f ca="1">VLOOKUP(G8,DiscountRate!$A$2:$E$26,5,0)</f>
        <v>0.96934638980852328</v>
      </c>
      <c r="L8" s="1">
        <v>0</v>
      </c>
      <c r="N8" s="4">
        <v>0</v>
      </c>
      <c r="O8" s="33"/>
      <c r="P8" s="42">
        <f t="shared" ca="1" si="1"/>
        <v>0</v>
      </c>
      <c r="Q8"/>
    </row>
    <row r="9" spans="1:17" s="1" customFormat="1" x14ac:dyDescent="0.2">
      <c r="A9" s="1" t="s">
        <v>37</v>
      </c>
      <c r="B9" s="2">
        <v>37173</v>
      </c>
      <c r="C9" s="1" t="s">
        <v>51</v>
      </c>
      <c r="D9" s="20" t="s">
        <v>46</v>
      </c>
      <c r="E9" s="20" t="s">
        <v>46</v>
      </c>
      <c r="F9" s="5" t="s">
        <v>34</v>
      </c>
      <c r="G9" s="2">
        <v>37408</v>
      </c>
      <c r="H9" s="3">
        <v>115500</v>
      </c>
      <c r="I9" s="3">
        <v>114216.2692</v>
      </c>
      <c r="J9" s="67">
        <f>I9/H9</f>
        <v>0.98888544761904762</v>
      </c>
      <c r="K9" s="67">
        <f ca="1">VLOOKUP(G9,DiscountRate!$A$2:$E$26,5,0)</f>
        <v>0.96934638980852328</v>
      </c>
      <c r="L9" s="1">
        <v>2.2599999999999998</v>
      </c>
      <c r="M9" s="1">
        <v>2.57</v>
      </c>
      <c r="N9" s="4">
        <f>(M9-L9)*I9</f>
        <v>35407.043452000005</v>
      </c>
      <c r="O9" s="33">
        <f t="shared" si="0"/>
        <v>35805.000000000007</v>
      </c>
      <c r="P9" s="42">
        <f t="shared" ca="1" si="1"/>
        <v>34707.447487094185</v>
      </c>
      <c r="Q9"/>
    </row>
    <row r="10" spans="1:17" s="1" customFormat="1" x14ac:dyDescent="0.2">
      <c r="A10" s="1" t="s">
        <v>37</v>
      </c>
      <c r="B10" s="2">
        <v>37173</v>
      </c>
      <c r="C10" s="1" t="s">
        <v>51</v>
      </c>
      <c r="D10" s="20" t="s">
        <v>46</v>
      </c>
      <c r="E10" s="20" t="s">
        <v>46</v>
      </c>
      <c r="F10" s="5" t="s">
        <v>34</v>
      </c>
      <c r="G10" s="2">
        <v>37438</v>
      </c>
      <c r="H10" s="3">
        <v>0</v>
      </c>
      <c r="I10" s="3">
        <v>0</v>
      </c>
      <c r="J10" s="3"/>
      <c r="K10" s="67">
        <f ca="1">VLOOKUP(G10,DiscountRate!$A$2:$E$26,5,0)</f>
        <v>0.9646117680416415</v>
      </c>
      <c r="L10" s="1">
        <v>0</v>
      </c>
      <c r="N10" s="4">
        <v>0</v>
      </c>
      <c r="O10" s="33"/>
      <c r="P10" s="42">
        <f t="shared" ca="1" si="1"/>
        <v>0</v>
      </c>
      <c r="Q10"/>
    </row>
    <row r="11" spans="1:17" s="1" customFormat="1" x14ac:dyDescent="0.2">
      <c r="A11" s="1" t="s">
        <v>37</v>
      </c>
      <c r="B11" s="2">
        <v>37173</v>
      </c>
      <c r="C11" s="1" t="s">
        <v>51</v>
      </c>
      <c r="D11" s="20" t="s">
        <v>46</v>
      </c>
      <c r="E11" s="20" t="s">
        <v>46</v>
      </c>
      <c r="F11" s="5" t="s">
        <v>34</v>
      </c>
      <c r="G11" s="2">
        <v>37438</v>
      </c>
      <c r="H11" s="3">
        <v>119350</v>
      </c>
      <c r="I11" s="3">
        <v>117825.62880000001</v>
      </c>
      <c r="J11" s="67">
        <f>I11/H11</f>
        <v>0.98722772350230414</v>
      </c>
      <c r="K11" s="67">
        <f ca="1">VLOOKUP(G11,DiscountRate!$A$2:$E$26,5,0)</f>
        <v>0.9646117680416415</v>
      </c>
      <c r="L11" s="1">
        <v>2.2599999999999998</v>
      </c>
      <c r="M11" s="1">
        <v>2.61</v>
      </c>
      <c r="N11" s="4">
        <f>(M11-L11)*I11</f>
        <v>41238.970080000014</v>
      </c>
      <c r="O11" s="33">
        <f t="shared" si="0"/>
        <v>41772.500000000007</v>
      </c>
      <c r="P11" s="42">
        <f t="shared" ca="1" si="1"/>
        <v>40294.245080519482</v>
      </c>
    </row>
    <row r="12" spans="1:17" s="1" customFormat="1" x14ac:dyDescent="0.2">
      <c r="A12" s="1" t="s">
        <v>37</v>
      </c>
      <c r="B12" s="2">
        <v>37173</v>
      </c>
      <c r="C12" s="1" t="s">
        <v>51</v>
      </c>
      <c r="D12" s="20" t="s">
        <v>46</v>
      </c>
      <c r="E12" s="20" t="s">
        <v>46</v>
      </c>
      <c r="F12" s="5" t="s">
        <v>34</v>
      </c>
      <c r="G12" s="2">
        <v>37469</v>
      </c>
      <c r="H12" s="3">
        <v>0</v>
      </c>
      <c r="I12" s="3">
        <v>0</v>
      </c>
      <c r="J12" s="3"/>
      <c r="K12" s="67">
        <f ca="1">VLOOKUP(G12,DiscountRate!$A$2:$E$26,5,0)</f>
        <v>0.95961300323248355</v>
      </c>
      <c r="L12" s="1">
        <v>0</v>
      </c>
      <c r="N12" s="4">
        <v>0</v>
      </c>
      <c r="O12" s="33"/>
      <c r="P12" s="42">
        <f t="shared" ca="1" si="1"/>
        <v>0</v>
      </c>
    </row>
    <row r="13" spans="1:17" s="1" customFormat="1" x14ac:dyDescent="0.2">
      <c r="A13" s="1" t="s">
        <v>37</v>
      </c>
      <c r="B13" s="2">
        <v>37173</v>
      </c>
      <c r="C13" s="1" t="s">
        <v>51</v>
      </c>
      <c r="D13" s="20" t="s">
        <v>46</v>
      </c>
      <c r="E13" s="20" t="s">
        <v>46</v>
      </c>
      <c r="F13" s="5" t="s">
        <v>34</v>
      </c>
      <c r="G13" s="2">
        <v>37469</v>
      </c>
      <c r="H13" s="3">
        <v>119350</v>
      </c>
      <c r="I13" s="3">
        <v>117604.48540000001</v>
      </c>
      <c r="J13" s="67">
        <f>I13/H13</f>
        <v>0.98537482530372855</v>
      </c>
      <c r="K13" s="67">
        <f ca="1">VLOOKUP(G13,DiscountRate!$A$2:$E$26,5,0)</f>
        <v>0.95961300323248355</v>
      </c>
      <c r="L13" s="1">
        <v>2.2599999999999998</v>
      </c>
      <c r="M13" s="1">
        <v>2.65</v>
      </c>
      <c r="N13" s="4">
        <f>(M13-L13)*I13</f>
        <v>45865.74930600002</v>
      </c>
      <c r="O13" s="33">
        <f t="shared" si="0"/>
        <v>46546.500000000015</v>
      </c>
      <c r="P13" s="42">
        <f t="shared" ca="1" si="1"/>
        <v>44666.626654960812</v>
      </c>
    </row>
    <row r="14" spans="1:17" s="1" customFormat="1" x14ac:dyDescent="0.2">
      <c r="A14" s="1" t="s">
        <v>37</v>
      </c>
      <c r="B14" s="2">
        <v>37173</v>
      </c>
      <c r="C14" s="1" t="s">
        <v>51</v>
      </c>
      <c r="D14" s="20" t="s">
        <v>46</v>
      </c>
      <c r="E14" s="20" t="s">
        <v>46</v>
      </c>
      <c r="F14" s="5" t="s">
        <v>34</v>
      </c>
      <c r="G14" s="2">
        <v>37500</v>
      </c>
      <c r="H14" s="3">
        <v>0</v>
      </c>
      <c r="I14" s="3">
        <v>0</v>
      </c>
      <c r="J14" s="3"/>
      <c r="K14" s="67">
        <f ca="1">VLOOKUP(G14,DiscountRate!$A$2:$E$26,5,0)</f>
        <v>0.95460168789397482</v>
      </c>
      <c r="L14" s="1">
        <v>0</v>
      </c>
      <c r="N14" s="4">
        <v>0</v>
      </c>
      <c r="O14" s="33"/>
      <c r="P14" s="42">
        <f t="shared" ca="1" si="1"/>
        <v>0</v>
      </c>
    </row>
    <row r="15" spans="1:17" s="1" customFormat="1" x14ac:dyDescent="0.2">
      <c r="A15" s="1" t="s">
        <v>37</v>
      </c>
      <c r="B15" s="2">
        <v>37173</v>
      </c>
      <c r="C15" s="1" t="s">
        <v>51</v>
      </c>
      <c r="D15" s="20" t="s">
        <v>46</v>
      </c>
      <c r="E15" s="20" t="s">
        <v>46</v>
      </c>
      <c r="F15" s="5" t="s">
        <v>34</v>
      </c>
      <c r="G15" s="2">
        <v>37500</v>
      </c>
      <c r="H15" s="3">
        <v>115500</v>
      </c>
      <c r="I15" s="3">
        <v>113592.51790000001</v>
      </c>
      <c r="J15" s="67">
        <f>I15/H15</f>
        <v>0.98348500346320356</v>
      </c>
      <c r="K15" s="67">
        <f ca="1">VLOOKUP(G15,DiscountRate!$A$2:$E$26,5,0)</f>
        <v>0.95460168789397482</v>
      </c>
      <c r="L15" s="1">
        <v>2.2599999999999998</v>
      </c>
      <c r="M15" s="1">
        <v>2.6549999999999998</v>
      </c>
      <c r="N15" s="4">
        <f>(M15-L15)*I15</f>
        <v>44869.044570500002</v>
      </c>
      <c r="O15" s="33">
        <f t="shared" si="0"/>
        <v>45622.5</v>
      </c>
      <c r="P15" s="42">
        <f t="shared" ca="1" si="1"/>
        <v>43551.315505942868</v>
      </c>
    </row>
    <row r="16" spans="1:17" s="1" customFormat="1" x14ac:dyDescent="0.2">
      <c r="A16" s="1" t="s">
        <v>37</v>
      </c>
      <c r="B16" s="2">
        <v>37173</v>
      </c>
      <c r="C16" s="1" t="s">
        <v>51</v>
      </c>
      <c r="D16" s="20" t="s">
        <v>46</v>
      </c>
      <c r="E16" s="20" t="s">
        <v>46</v>
      </c>
      <c r="F16" s="5" t="s">
        <v>34</v>
      </c>
      <c r="G16" s="2">
        <v>37530</v>
      </c>
      <c r="H16" s="3">
        <v>0</v>
      </c>
      <c r="I16" s="3">
        <v>0</v>
      </c>
      <c r="J16" s="3"/>
      <c r="K16" s="67">
        <f ca="1">VLOOKUP(G16,DiscountRate!$A$2:$E$26,5,0)</f>
        <v>0.94967869608928046</v>
      </c>
      <c r="L16" s="1">
        <v>0</v>
      </c>
      <c r="N16" s="4">
        <v>0</v>
      </c>
      <c r="O16" s="33"/>
      <c r="P16" s="42">
        <f t="shared" ca="1" si="1"/>
        <v>0</v>
      </c>
    </row>
    <row r="17" spans="1:16" s="1" customFormat="1" x14ac:dyDescent="0.2">
      <c r="A17" s="1" t="s">
        <v>37</v>
      </c>
      <c r="B17" s="2">
        <v>37173</v>
      </c>
      <c r="C17" s="1" t="s">
        <v>51</v>
      </c>
      <c r="D17" s="20" t="s">
        <v>46</v>
      </c>
      <c r="E17" s="20" t="s">
        <v>46</v>
      </c>
      <c r="F17" s="5" t="s">
        <v>34</v>
      </c>
      <c r="G17" s="2">
        <v>37530</v>
      </c>
      <c r="H17" s="3">
        <v>119350</v>
      </c>
      <c r="I17" s="3">
        <v>117148.4158</v>
      </c>
      <c r="J17" s="67">
        <f>I17/H17</f>
        <v>0.9815535467113532</v>
      </c>
      <c r="K17" s="67">
        <f ca="1">VLOOKUP(G17,DiscountRate!$A$2:$E$26,5,0)</f>
        <v>0.94967869608928046</v>
      </c>
      <c r="L17" s="1">
        <v>2.2599999999999998</v>
      </c>
      <c r="M17" s="1">
        <v>2.6949999999999998</v>
      </c>
      <c r="N17" s="4">
        <f>(M17-L17)*I17</f>
        <v>50959.560873000009</v>
      </c>
      <c r="O17" s="33">
        <f t="shared" si="0"/>
        <v>51917.250000000007</v>
      </c>
      <c r="P17" s="42">
        <f t="shared" ca="1" si="1"/>
        <v>49304.7062845412</v>
      </c>
    </row>
    <row r="18" spans="1:16" s="1" customFormat="1" x14ac:dyDescent="0.2">
      <c r="A18" s="34" t="s">
        <v>131</v>
      </c>
      <c r="B18" s="2"/>
      <c r="D18" s="20"/>
      <c r="E18" s="20"/>
      <c r="F18" s="5"/>
      <c r="G18" s="2"/>
      <c r="H18" s="38">
        <f>SUM(H4:H17)</f>
        <v>823900</v>
      </c>
      <c r="I18" s="38">
        <f>SUM(I4:I17)</f>
        <v>813200.7050999999</v>
      </c>
      <c r="J18" s="38"/>
      <c r="K18" s="67" t="e">
        <f>VLOOKUP(G18,DiscountRate!$A$2:$E$26,5,0)</f>
        <v>#N/A</v>
      </c>
      <c r="L18" s="34"/>
      <c r="M18" s="34"/>
      <c r="N18" s="41">
        <f>SUM(N4:N17)</f>
        <v>275452.19967750006</v>
      </c>
      <c r="O18" s="41">
        <f>SUM(O4:O17)</f>
        <v>279279.00000000006</v>
      </c>
      <c r="P18" s="41">
        <f ca="1">SUM(P4:P17)</f>
        <v>268776.37860290904</v>
      </c>
    </row>
    <row r="19" spans="1:16" s="1" customFormat="1" x14ac:dyDescent="0.2">
      <c r="A19" s="1" t="s">
        <v>40</v>
      </c>
      <c r="B19" s="2">
        <v>37173</v>
      </c>
      <c r="C19" s="1" t="s">
        <v>52</v>
      </c>
      <c r="D19" s="20" t="s">
        <v>46</v>
      </c>
      <c r="E19" s="20" t="s">
        <v>46</v>
      </c>
      <c r="F19" s="5" t="s">
        <v>34</v>
      </c>
      <c r="G19" s="2">
        <v>37347</v>
      </c>
      <c r="H19" s="3">
        <v>0</v>
      </c>
      <c r="I19" s="3">
        <v>0</v>
      </c>
      <c r="J19" s="3"/>
      <c r="K19" s="67">
        <f ca="1">VLOOKUP(G19,DiscountRate!$A$2:$E$26,5,0)</f>
        <v>0.97893818890568229</v>
      </c>
      <c r="L19" s="1">
        <v>0</v>
      </c>
      <c r="N19" s="4">
        <v>0</v>
      </c>
      <c r="O19" s="33">
        <f t="shared" ref="O19:O32" si="2">(M19-L19)*H19</f>
        <v>0</v>
      </c>
      <c r="P19" s="42">
        <f t="shared" ca="1" si="1"/>
        <v>0</v>
      </c>
    </row>
    <row r="20" spans="1:16" s="1" customFormat="1" x14ac:dyDescent="0.2">
      <c r="A20" s="1" t="s">
        <v>40</v>
      </c>
      <c r="B20" s="2">
        <v>37173</v>
      </c>
      <c r="C20" s="1" t="s">
        <v>52</v>
      </c>
      <c r="D20" s="20" t="s">
        <v>46</v>
      </c>
      <c r="E20" s="20" t="s">
        <v>46</v>
      </c>
      <c r="F20" s="5" t="s">
        <v>34</v>
      </c>
      <c r="G20" s="2">
        <v>37347</v>
      </c>
      <c r="H20" s="3">
        <v>34500</v>
      </c>
      <c r="I20" s="3">
        <v>34229.051200000002</v>
      </c>
      <c r="J20" s="67">
        <f>I20/H20</f>
        <v>0.99214641159420291</v>
      </c>
      <c r="K20" s="67">
        <f ca="1">VLOOKUP(G20,DiscountRate!$A$2:$E$26,5,0)</f>
        <v>0.97893818890568229</v>
      </c>
      <c r="L20" s="1">
        <v>2.2599999999999998</v>
      </c>
      <c r="M20" s="1">
        <v>2.4849999999999999</v>
      </c>
      <c r="N20" s="4">
        <f>(M20-L20)*I20</f>
        <v>7701.5365200000033</v>
      </c>
      <c r="O20" s="33">
        <f t="shared" si="2"/>
        <v>7762.5000000000027</v>
      </c>
      <c r="P20" s="42">
        <f t="shared" ca="1" si="1"/>
        <v>7599.0076913803623</v>
      </c>
    </row>
    <row r="21" spans="1:16" s="1" customFormat="1" x14ac:dyDescent="0.2">
      <c r="A21" s="1" t="s">
        <v>40</v>
      </c>
      <c r="B21" s="2">
        <v>37173</v>
      </c>
      <c r="C21" s="1" t="s">
        <v>52</v>
      </c>
      <c r="D21" s="20" t="s">
        <v>46</v>
      </c>
      <c r="E21" s="20" t="s">
        <v>46</v>
      </c>
      <c r="F21" s="5" t="s">
        <v>34</v>
      </c>
      <c r="G21" s="2">
        <v>37377</v>
      </c>
      <c r="H21" s="3">
        <v>0</v>
      </c>
      <c r="I21" s="3">
        <v>0</v>
      </c>
      <c r="J21" s="3"/>
      <c r="K21" s="67">
        <f ca="1">VLOOKUP(G21,DiscountRate!$A$2:$E$26,5,0)</f>
        <v>0.97420402670642303</v>
      </c>
      <c r="L21" s="1">
        <v>0</v>
      </c>
      <c r="N21" s="4">
        <v>0</v>
      </c>
      <c r="O21" s="33">
        <f t="shared" si="2"/>
        <v>0</v>
      </c>
      <c r="P21" s="42">
        <f t="shared" ca="1" si="1"/>
        <v>0</v>
      </c>
    </row>
    <row r="22" spans="1:16" s="1" customFormat="1" x14ac:dyDescent="0.2">
      <c r="A22" s="1" t="s">
        <v>40</v>
      </c>
      <c r="B22" s="2">
        <v>37173</v>
      </c>
      <c r="C22" s="1" t="s">
        <v>52</v>
      </c>
      <c r="D22" s="20" t="s">
        <v>46</v>
      </c>
      <c r="E22" s="20" t="s">
        <v>46</v>
      </c>
      <c r="F22" s="5" t="s">
        <v>34</v>
      </c>
      <c r="G22" s="2">
        <v>37377</v>
      </c>
      <c r="H22" s="3">
        <v>35650</v>
      </c>
      <c r="I22" s="3">
        <v>35312.610099999998</v>
      </c>
      <c r="J22" s="67">
        <f>I22/H22</f>
        <v>0.99053604768583448</v>
      </c>
      <c r="K22" s="67">
        <f ca="1">VLOOKUP(G22,DiscountRate!$A$2:$E$26,5,0)</f>
        <v>0.97420402670642303</v>
      </c>
      <c r="L22" s="1">
        <v>2.2599999999999998</v>
      </c>
      <c r="M22" s="1">
        <v>2.5249999999999999</v>
      </c>
      <c r="N22" s="4">
        <f>(M22-L22)*I22</f>
        <v>9357.8416765000038</v>
      </c>
      <c r="O22" s="33">
        <f t="shared" si="2"/>
        <v>9447.2500000000036</v>
      </c>
      <c r="P22" s="42">
        <f t="shared" ca="1" si="1"/>
        <v>9203.5489913022593</v>
      </c>
    </row>
    <row r="23" spans="1:16" s="1" customFormat="1" x14ac:dyDescent="0.2">
      <c r="A23" s="1" t="s">
        <v>40</v>
      </c>
      <c r="B23" s="2">
        <v>37173</v>
      </c>
      <c r="C23" s="1" t="s">
        <v>52</v>
      </c>
      <c r="D23" s="20" t="s">
        <v>46</v>
      </c>
      <c r="E23" s="20" t="s">
        <v>46</v>
      </c>
      <c r="F23" s="5" t="s">
        <v>34</v>
      </c>
      <c r="G23" s="2">
        <v>37408</v>
      </c>
      <c r="H23" s="3">
        <v>0</v>
      </c>
      <c r="I23" s="3">
        <v>0</v>
      </c>
      <c r="J23" s="3"/>
      <c r="K23" s="67">
        <f ca="1">VLOOKUP(G23,DiscountRate!$A$2:$E$26,5,0)</f>
        <v>0.96934638980852328</v>
      </c>
      <c r="L23" s="1">
        <v>0</v>
      </c>
      <c r="N23" s="4">
        <v>0</v>
      </c>
      <c r="O23" s="33">
        <f t="shared" si="2"/>
        <v>0</v>
      </c>
      <c r="P23" s="42">
        <f t="shared" ca="1" si="1"/>
        <v>0</v>
      </c>
    </row>
    <row r="24" spans="1:16" s="1" customFormat="1" x14ac:dyDescent="0.2">
      <c r="A24" s="1" t="s">
        <v>40</v>
      </c>
      <c r="B24" s="2">
        <v>37173</v>
      </c>
      <c r="C24" s="1" t="s">
        <v>52</v>
      </c>
      <c r="D24" s="20" t="s">
        <v>46</v>
      </c>
      <c r="E24" s="20" t="s">
        <v>46</v>
      </c>
      <c r="F24" s="5" t="s">
        <v>34</v>
      </c>
      <c r="G24" s="2">
        <v>37408</v>
      </c>
      <c r="H24" s="3">
        <v>34500</v>
      </c>
      <c r="I24" s="3">
        <v>34116.547899999998</v>
      </c>
      <c r="J24" s="67">
        <f>I24/H24</f>
        <v>0.98888544637681153</v>
      </c>
      <c r="K24" s="67">
        <f ca="1">VLOOKUP(G24,DiscountRate!$A$2:$E$26,5,0)</f>
        <v>0.96934638980852328</v>
      </c>
      <c r="L24" s="1">
        <v>2.2599999999999998</v>
      </c>
      <c r="M24" s="1">
        <v>2.57</v>
      </c>
      <c r="N24" s="4">
        <f>(M24-L24)*I24</f>
        <v>10576.129849000001</v>
      </c>
      <c r="O24" s="33">
        <f t="shared" si="2"/>
        <v>10695.000000000002</v>
      </c>
      <c r="P24" s="42">
        <f t="shared" ca="1" si="1"/>
        <v>10367.159639002159</v>
      </c>
    </row>
    <row r="25" spans="1:16" s="1" customFormat="1" x14ac:dyDescent="0.2">
      <c r="A25" s="1" t="s">
        <v>40</v>
      </c>
      <c r="B25" s="2">
        <v>37173</v>
      </c>
      <c r="C25" s="1" t="s">
        <v>52</v>
      </c>
      <c r="D25" s="20" t="s">
        <v>46</v>
      </c>
      <c r="E25" s="20" t="s">
        <v>46</v>
      </c>
      <c r="F25" s="5" t="s">
        <v>34</v>
      </c>
      <c r="G25" s="2">
        <v>37438</v>
      </c>
      <c r="H25" s="3">
        <v>0</v>
      </c>
      <c r="I25" s="3">
        <v>0</v>
      </c>
      <c r="J25" s="3"/>
      <c r="K25" s="67">
        <f ca="1">VLOOKUP(G25,DiscountRate!$A$2:$E$26,5,0)</f>
        <v>0.9646117680416415</v>
      </c>
      <c r="L25" s="1">
        <v>0</v>
      </c>
      <c r="N25" s="4">
        <v>0</v>
      </c>
      <c r="O25" s="33">
        <f t="shared" si="2"/>
        <v>0</v>
      </c>
      <c r="P25" s="42">
        <f t="shared" ca="1" si="1"/>
        <v>0</v>
      </c>
    </row>
    <row r="26" spans="1:16" s="1" customFormat="1" x14ac:dyDescent="0.2">
      <c r="A26" s="1" t="s">
        <v>40</v>
      </c>
      <c r="B26" s="2">
        <v>37173</v>
      </c>
      <c r="C26" s="1" t="s">
        <v>52</v>
      </c>
      <c r="D26" s="20" t="s">
        <v>46</v>
      </c>
      <c r="E26" s="20" t="s">
        <v>46</v>
      </c>
      <c r="F26" s="5" t="s">
        <v>34</v>
      </c>
      <c r="G26" s="2">
        <v>37438</v>
      </c>
      <c r="H26" s="3">
        <v>35650</v>
      </c>
      <c r="I26" s="3">
        <v>35194.668299999998</v>
      </c>
      <c r="J26" s="67">
        <f>I26/H26</f>
        <v>0.98722772230014022</v>
      </c>
      <c r="K26" s="67">
        <f ca="1">VLOOKUP(G26,DiscountRate!$A$2:$E$26,5,0)</f>
        <v>0.9646117680416415</v>
      </c>
      <c r="L26" s="1">
        <v>2.2599999999999998</v>
      </c>
      <c r="M26" s="1">
        <v>2.61</v>
      </c>
      <c r="N26" s="4">
        <f>(M26-L26)*I26</f>
        <v>12318.133905000002</v>
      </c>
      <c r="O26" s="33">
        <f t="shared" si="2"/>
        <v>12477.500000000004</v>
      </c>
      <c r="P26" s="42">
        <f t="shared" ca="1" si="1"/>
        <v>12035.943335739585</v>
      </c>
    </row>
    <row r="27" spans="1:16" s="1" customFormat="1" x14ac:dyDescent="0.2">
      <c r="A27" s="1" t="s">
        <v>40</v>
      </c>
      <c r="B27" s="2">
        <v>37173</v>
      </c>
      <c r="C27" s="1" t="s">
        <v>52</v>
      </c>
      <c r="D27" s="20" t="s">
        <v>46</v>
      </c>
      <c r="E27" s="20" t="s">
        <v>46</v>
      </c>
      <c r="F27" s="5" t="s">
        <v>34</v>
      </c>
      <c r="G27" s="2">
        <v>37469</v>
      </c>
      <c r="H27" s="3">
        <v>0</v>
      </c>
      <c r="I27" s="3">
        <v>0</v>
      </c>
      <c r="J27" s="3"/>
      <c r="K27" s="67">
        <f ca="1">VLOOKUP(G27,DiscountRate!$A$2:$E$26,5,0)</f>
        <v>0.95961300323248355</v>
      </c>
      <c r="L27" s="1">
        <v>0</v>
      </c>
      <c r="N27" s="4">
        <v>0</v>
      </c>
      <c r="O27" s="33">
        <f t="shared" si="2"/>
        <v>0</v>
      </c>
      <c r="P27" s="42">
        <f t="shared" ca="1" si="1"/>
        <v>0</v>
      </c>
    </row>
    <row r="28" spans="1:16" s="1" customFormat="1" x14ac:dyDescent="0.2">
      <c r="A28" s="1" t="s">
        <v>40</v>
      </c>
      <c r="B28" s="2">
        <v>37173</v>
      </c>
      <c r="C28" s="1" t="s">
        <v>52</v>
      </c>
      <c r="D28" s="20" t="s">
        <v>46</v>
      </c>
      <c r="E28" s="20" t="s">
        <v>46</v>
      </c>
      <c r="F28" s="5" t="s">
        <v>34</v>
      </c>
      <c r="G28" s="2">
        <v>37469</v>
      </c>
      <c r="H28" s="3">
        <v>35650</v>
      </c>
      <c r="I28" s="3">
        <v>35128.612500000003</v>
      </c>
      <c r="J28" s="67">
        <f>I28/H28</f>
        <v>0.98537482468443205</v>
      </c>
      <c r="K28" s="67">
        <f ca="1">VLOOKUP(G28,DiscountRate!$A$2:$E$26,5,0)</f>
        <v>0.95961300323248355</v>
      </c>
      <c r="L28" s="1">
        <v>2.2599999999999998</v>
      </c>
      <c r="M28" s="1">
        <v>2.65</v>
      </c>
      <c r="N28" s="4">
        <f>(M28-L28)*I28</f>
        <v>13700.158875000005</v>
      </c>
      <c r="O28" s="33">
        <f t="shared" si="2"/>
        <v>13903.500000000004</v>
      </c>
      <c r="P28" s="42">
        <f t="shared" ca="1" si="1"/>
        <v>13341.979390442839</v>
      </c>
    </row>
    <row r="29" spans="1:16" s="1" customFormat="1" x14ac:dyDescent="0.2">
      <c r="A29" s="1" t="s">
        <v>40</v>
      </c>
      <c r="B29" s="2">
        <v>37173</v>
      </c>
      <c r="C29" s="1" t="s">
        <v>52</v>
      </c>
      <c r="D29" s="20" t="s">
        <v>46</v>
      </c>
      <c r="E29" s="20" t="s">
        <v>46</v>
      </c>
      <c r="F29" s="5" t="s">
        <v>34</v>
      </c>
      <c r="G29" s="2">
        <v>37500</v>
      </c>
      <c r="H29" s="3">
        <v>0</v>
      </c>
      <c r="I29" s="3">
        <v>0</v>
      </c>
      <c r="J29" s="3"/>
      <c r="K29" s="67">
        <f ca="1">VLOOKUP(G29,DiscountRate!$A$2:$E$26,5,0)</f>
        <v>0.95460168789397482</v>
      </c>
      <c r="L29" s="1">
        <v>0</v>
      </c>
      <c r="N29" s="4">
        <v>0</v>
      </c>
      <c r="O29" s="33">
        <f t="shared" si="2"/>
        <v>0</v>
      </c>
      <c r="P29" s="42">
        <f t="shared" ca="1" si="1"/>
        <v>0</v>
      </c>
    </row>
    <row r="30" spans="1:16" s="1" customFormat="1" x14ac:dyDescent="0.2">
      <c r="A30" s="1" t="s">
        <v>40</v>
      </c>
      <c r="B30" s="2">
        <v>37173</v>
      </c>
      <c r="C30" s="1" t="s">
        <v>52</v>
      </c>
      <c r="D30" s="20" t="s">
        <v>46</v>
      </c>
      <c r="E30" s="20" t="s">
        <v>46</v>
      </c>
      <c r="F30" s="5" t="s">
        <v>34</v>
      </c>
      <c r="G30" s="2">
        <v>37500</v>
      </c>
      <c r="H30" s="3">
        <v>34500</v>
      </c>
      <c r="I30" s="3">
        <v>33930.232600000003</v>
      </c>
      <c r="J30" s="67">
        <f>I30/H30</f>
        <v>0.98348500289855079</v>
      </c>
      <c r="K30" s="67">
        <f ca="1">VLOOKUP(G30,DiscountRate!$A$2:$E$26,5,0)</f>
        <v>0.95460168789397482</v>
      </c>
      <c r="L30" s="1">
        <v>2.2599999999999998</v>
      </c>
      <c r="M30" s="1">
        <v>2.6549999999999998</v>
      </c>
      <c r="N30" s="4">
        <f>(M30-L30)*I30</f>
        <v>13402.441877000001</v>
      </c>
      <c r="O30" s="33">
        <f t="shared" si="2"/>
        <v>13627.5</v>
      </c>
      <c r="P30" s="42">
        <f t="shared" ca="1" si="1"/>
        <v>13008.834501775142</v>
      </c>
    </row>
    <row r="31" spans="1:16" s="1" customFormat="1" x14ac:dyDescent="0.2">
      <c r="A31" s="1" t="s">
        <v>40</v>
      </c>
      <c r="B31" s="2">
        <v>37173</v>
      </c>
      <c r="C31" s="1" t="s">
        <v>52</v>
      </c>
      <c r="D31" s="20" t="s">
        <v>46</v>
      </c>
      <c r="E31" s="20" t="s">
        <v>46</v>
      </c>
      <c r="F31" s="5" t="s">
        <v>34</v>
      </c>
      <c r="G31" s="2">
        <v>37530</v>
      </c>
      <c r="H31" s="3">
        <v>0</v>
      </c>
      <c r="I31" s="3">
        <v>0</v>
      </c>
      <c r="J31" s="3"/>
      <c r="K31" s="67">
        <f ca="1">VLOOKUP(G31,DiscountRate!$A$2:$E$26,5,0)</f>
        <v>0.94967869608928046</v>
      </c>
      <c r="L31" s="1">
        <v>0</v>
      </c>
      <c r="N31" s="4">
        <v>0</v>
      </c>
      <c r="O31" s="33">
        <f t="shared" si="2"/>
        <v>0</v>
      </c>
      <c r="P31" s="42">
        <f t="shared" ca="1" si="1"/>
        <v>0</v>
      </c>
    </row>
    <row r="32" spans="1:16" s="1" customFormat="1" x14ac:dyDescent="0.2">
      <c r="A32" s="1" t="s">
        <v>40</v>
      </c>
      <c r="B32" s="2">
        <v>37173</v>
      </c>
      <c r="C32" s="1" t="s">
        <v>52</v>
      </c>
      <c r="D32" s="20" t="s">
        <v>46</v>
      </c>
      <c r="E32" s="20" t="s">
        <v>46</v>
      </c>
      <c r="F32" s="5" t="s">
        <v>34</v>
      </c>
      <c r="G32" s="2">
        <v>37530</v>
      </c>
      <c r="H32" s="3">
        <v>35650</v>
      </c>
      <c r="I32" s="3">
        <v>34992.383900000001</v>
      </c>
      <c r="J32" s="67">
        <f>I32/H32</f>
        <v>0.98155354558204766</v>
      </c>
      <c r="K32" s="67">
        <f ca="1">VLOOKUP(G32,DiscountRate!$A$2:$E$26,5,0)</f>
        <v>0.94967869608928046</v>
      </c>
      <c r="L32" s="1">
        <v>2.2599999999999998</v>
      </c>
      <c r="M32" s="1">
        <v>2.6949999999999998</v>
      </c>
      <c r="N32" s="4">
        <f>(M32-L32)*I32</f>
        <v>15221.686996500002</v>
      </c>
      <c r="O32" s="33">
        <f t="shared" si="2"/>
        <v>15507.750000000002</v>
      </c>
      <c r="P32" s="42">
        <f t="shared" ca="1" si="1"/>
        <v>14727.37979927854</v>
      </c>
    </row>
    <row r="33" spans="1:16" s="1" customFormat="1" x14ac:dyDescent="0.2">
      <c r="A33" s="34" t="s">
        <v>155</v>
      </c>
      <c r="B33" s="2"/>
      <c r="D33" s="20"/>
      <c r="E33" s="20"/>
      <c r="F33" s="5"/>
      <c r="G33" s="2"/>
      <c r="H33" s="38">
        <f>SUM(H19:H32)</f>
        <v>246100</v>
      </c>
      <c r="I33" s="38">
        <f>SUM(I19:I32)</f>
        <v>242904.10649999999</v>
      </c>
      <c r="J33" s="38"/>
      <c r="K33" s="67" t="e">
        <f>VLOOKUP(G33,DiscountRate!$A$2:$E$26,5,0)</f>
        <v>#N/A</v>
      </c>
      <c r="L33" s="34"/>
      <c r="M33" s="34"/>
      <c r="N33" s="41">
        <f>SUM(N19:N32)</f>
        <v>82277.929699000029</v>
      </c>
      <c r="O33" s="41">
        <f>SUM(O19:O32)</f>
        <v>83421.000000000015</v>
      </c>
      <c r="P33" s="41">
        <f ca="1">SUM(P19:P32)</f>
        <v>80283.853348920878</v>
      </c>
    </row>
    <row r="34" spans="1:16" s="1" customFormat="1" x14ac:dyDescent="0.2">
      <c r="A34" s="1" t="s">
        <v>37</v>
      </c>
      <c r="B34" s="2">
        <v>37173</v>
      </c>
      <c r="C34" s="1" t="s">
        <v>95</v>
      </c>
      <c r="D34" s="1" t="s">
        <v>43</v>
      </c>
      <c r="E34" s="1" t="s">
        <v>36</v>
      </c>
      <c r="F34" s="5" t="s">
        <v>34</v>
      </c>
      <c r="G34" s="2">
        <v>37347</v>
      </c>
      <c r="H34" s="3">
        <v>-115500</v>
      </c>
      <c r="I34" s="3">
        <v>-114592.9106</v>
      </c>
      <c r="J34" s="67">
        <f>I34/H34</f>
        <v>0.99214641212121213</v>
      </c>
      <c r="K34" s="67">
        <f ca="1">VLOOKUP(G34,DiscountRate!$A$2:$E$26,5,0)</f>
        <v>0.97893818890568229</v>
      </c>
      <c r="L34" s="1">
        <v>2.83</v>
      </c>
      <c r="M34" s="36">
        <f t="shared" ref="M34:M40" si="3">(N34/I34)+L34</f>
        <v>3.0599999996683915</v>
      </c>
      <c r="N34" s="4">
        <v>-26356.3694</v>
      </c>
      <c r="O34" s="33">
        <f t="shared" ref="O34:O40" si="4">(M34-L34)*H34</f>
        <v>-26564.999961699214</v>
      </c>
      <c r="P34" s="42">
        <f t="shared" ca="1" si="1"/>
        <v>-26005.492950785349</v>
      </c>
    </row>
    <row r="35" spans="1:16" s="1" customFormat="1" x14ac:dyDescent="0.2">
      <c r="A35" s="1" t="s">
        <v>37</v>
      </c>
      <c r="B35" s="2">
        <v>37173</v>
      </c>
      <c r="C35" s="1" t="s">
        <v>95</v>
      </c>
      <c r="D35" s="1" t="s">
        <v>43</v>
      </c>
      <c r="E35" s="1" t="s">
        <v>36</v>
      </c>
      <c r="F35" s="5" t="s">
        <v>34</v>
      </c>
      <c r="G35" s="2">
        <v>37377</v>
      </c>
      <c r="H35" s="3">
        <v>-119350</v>
      </c>
      <c r="I35" s="3">
        <v>-118220.4774</v>
      </c>
      <c r="J35" s="67">
        <f t="shared" ref="J35:J40" si="5">I35/H35</f>
        <v>0.99053604859656474</v>
      </c>
      <c r="K35" s="67">
        <f ca="1">VLOOKUP(G35,DiscountRate!$A$2:$E$26,5,0)</f>
        <v>0.97420402670642303</v>
      </c>
      <c r="L35" s="1">
        <v>2.83</v>
      </c>
      <c r="M35" s="36">
        <f t="shared" si="3"/>
        <v>3.1000000000169177</v>
      </c>
      <c r="N35" s="4">
        <v>-31919.528900000001</v>
      </c>
      <c r="O35" s="33">
        <f t="shared" si="4"/>
        <v>-32224.500002019115</v>
      </c>
      <c r="P35" s="42">
        <f t="shared" ca="1" si="1"/>
        <v>-31393.23766056816</v>
      </c>
    </row>
    <row r="36" spans="1:16" s="1" customFormat="1" x14ac:dyDescent="0.2">
      <c r="A36" s="1" t="s">
        <v>37</v>
      </c>
      <c r="B36" s="2">
        <v>37173</v>
      </c>
      <c r="C36" s="1" t="s">
        <v>95</v>
      </c>
      <c r="D36" s="1" t="s">
        <v>43</v>
      </c>
      <c r="E36" s="1" t="s">
        <v>36</v>
      </c>
      <c r="F36" s="5" t="s">
        <v>34</v>
      </c>
      <c r="G36" s="2">
        <v>37408</v>
      </c>
      <c r="H36" s="3">
        <v>-115500</v>
      </c>
      <c r="I36" s="3">
        <v>-114216.2692</v>
      </c>
      <c r="J36" s="67">
        <f t="shared" si="5"/>
        <v>0.98888544761904762</v>
      </c>
      <c r="K36" s="67">
        <f ca="1">VLOOKUP(G36,DiscountRate!$A$2:$E$26,5,0)</f>
        <v>0.96934638980852328</v>
      </c>
      <c r="L36" s="1">
        <v>2.83</v>
      </c>
      <c r="M36" s="36">
        <f t="shared" si="3"/>
        <v>3.1450000000175109</v>
      </c>
      <c r="N36" s="4">
        <v>-35978.124799999998</v>
      </c>
      <c r="O36" s="33">
        <f t="shared" si="4"/>
        <v>-36382.500002022498</v>
      </c>
      <c r="P36" s="42">
        <f t="shared" ca="1" si="1"/>
        <v>-35267.245029169106</v>
      </c>
    </row>
    <row r="37" spans="1:16" s="1" customFormat="1" x14ac:dyDescent="0.2">
      <c r="A37" s="1" t="s">
        <v>37</v>
      </c>
      <c r="B37" s="2">
        <v>37173</v>
      </c>
      <c r="C37" s="1" t="s">
        <v>95</v>
      </c>
      <c r="D37" s="1" t="s">
        <v>43</v>
      </c>
      <c r="E37" s="1" t="s">
        <v>36</v>
      </c>
      <c r="F37" s="5" t="s">
        <v>34</v>
      </c>
      <c r="G37" s="2">
        <v>37438</v>
      </c>
      <c r="H37" s="3">
        <v>-119350</v>
      </c>
      <c r="I37" s="3">
        <v>-117825.62880000001</v>
      </c>
      <c r="J37" s="67">
        <f t="shared" si="5"/>
        <v>0.98722772350230414</v>
      </c>
      <c r="K37" s="67">
        <f ca="1">VLOOKUP(G37,DiscountRate!$A$2:$E$26,5,0)</f>
        <v>0.9646117680416415</v>
      </c>
      <c r="L37" s="1">
        <v>2.83</v>
      </c>
      <c r="M37" s="36">
        <f t="shared" si="3"/>
        <v>3.1849999997963092</v>
      </c>
      <c r="N37" s="4">
        <v>-41828.0982</v>
      </c>
      <c r="O37" s="33">
        <f t="shared" si="4"/>
        <v>-42369.249975689498</v>
      </c>
      <c r="P37" s="42">
        <f t="shared" ca="1" si="1"/>
        <v>-40869.877129648121</v>
      </c>
    </row>
    <row r="38" spans="1:16" s="1" customFormat="1" x14ac:dyDescent="0.2">
      <c r="A38" s="1" t="s">
        <v>37</v>
      </c>
      <c r="B38" s="2">
        <v>37173</v>
      </c>
      <c r="C38" s="1" t="s">
        <v>95</v>
      </c>
      <c r="D38" s="1" t="s">
        <v>43</v>
      </c>
      <c r="E38" s="1" t="s">
        <v>36</v>
      </c>
      <c r="F38" s="5" t="s">
        <v>34</v>
      </c>
      <c r="G38" s="2">
        <v>37469</v>
      </c>
      <c r="H38" s="3">
        <v>-119350</v>
      </c>
      <c r="I38" s="3">
        <v>-117604.48540000001</v>
      </c>
      <c r="J38" s="67">
        <f t="shared" si="5"/>
        <v>0.98537482530372855</v>
      </c>
      <c r="K38" s="67">
        <f ca="1">VLOOKUP(G38,DiscountRate!$A$2:$E$26,5,0)</f>
        <v>0.95961300323248355</v>
      </c>
      <c r="L38" s="1">
        <v>2.83</v>
      </c>
      <c r="M38" s="36">
        <f t="shared" si="3"/>
        <v>3.2249999997193983</v>
      </c>
      <c r="N38" s="4">
        <v>-46453.771699999998</v>
      </c>
      <c r="O38" s="33">
        <f t="shared" si="4"/>
        <v>-47143.249966510179</v>
      </c>
      <c r="P38" s="42">
        <f t="shared" ca="1" si="1"/>
        <v>-45239.275682502514</v>
      </c>
    </row>
    <row r="39" spans="1:16" s="1" customFormat="1" x14ac:dyDescent="0.2">
      <c r="A39" s="1" t="s">
        <v>37</v>
      </c>
      <c r="B39" s="2">
        <v>37173</v>
      </c>
      <c r="C39" s="1" t="s">
        <v>95</v>
      </c>
      <c r="D39" s="1" t="s">
        <v>43</v>
      </c>
      <c r="E39" s="1" t="s">
        <v>36</v>
      </c>
      <c r="F39" s="5" t="s">
        <v>34</v>
      </c>
      <c r="G39" s="2">
        <v>37500</v>
      </c>
      <c r="H39" s="3">
        <v>-115500</v>
      </c>
      <c r="I39" s="3">
        <v>-113592.51790000001</v>
      </c>
      <c r="J39" s="67">
        <f t="shared" si="5"/>
        <v>0.98348500346320356</v>
      </c>
      <c r="K39" s="67">
        <f ca="1">VLOOKUP(G39,DiscountRate!$A$2:$E$26,5,0)</f>
        <v>0.95460168789397482</v>
      </c>
      <c r="L39" s="1">
        <v>2.83</v>
      </c>
      <c r="M39" s="36">
        <f t="shared" si="3"/>
        <v>3.2300000003521361</v>
      </c>
      <c r="N39" s="4">
        <v>-45437.0072</v>
      </c>
      <c r="O39" s="33">
        <f t="shared" si="4"/>
        <v>-46200.000040671708</v>
      </c>
      <c r="P39" s="42">
        <f t="shared" ca="1" si="1"/>
        <v>-44102.598019526922</v>
      </c>
    </row>
    <row r="40" spans="1:16" s="1" customFormat="1" x14ac:dyDescent="0.2">
      <c r="A40" s="1" t="s">
        <v>37</v>
      </c>
      <c r="B40" s="2">
        <v>37173</v>
      </c>
      <c r="C40" s="1" t="s">
        <v>95</v>
      </c>
      <c r="D40" s="1" t="s">
        <v>43</v>
      </c>
      <c r="E40" s="1" t="s">
        <v>36</v>
      </c>
      <c r="F40" s="5" t="s">
        <v>34</v>
      </c>
      <c r="G40" s="2">
        <v>37530</v>
      </c>
      <c r="H40" s="3">
        <v>-119350</v>
      </c>
      <c r="I40" s="3">
        <v>-117148.4158</v>
      </c>
      <c r="J40" s="67">
        <f t="shared" si="5"/>
        <v>0.9815535467113532</v>
      </c>
      <c r="K40" s="67">
        <f ca="1">VLOOKUP(G40,DiscountRate!$A$2:$E$26,5,0)</f>
        <v>0.94967869608928046</v>
      </c>
      <c r="L40" s="1">
        <v>2.83</v>
      </c>
      <c r="M40" s="36">
        <f t="shared" si="3"/>
        <v>3.2699999995561186</v>
      </c>
      <c r="N40" s="4">
        <v>-51545.302900000002</v>
      </c>
      <c r="O40" s="33">
        <f t="shared" si="4"/>
        <v>-52513.999947022749</v>
      </c>
      <c r="P40" s="42">
        <f t="shared" ca="1" si="1"/>
        <v>-49871.42699612111</v>
      </c>
    </row>
    <row r="41" spans="1:16" s="1" customFormat="1" x14ac:dyDescent="0.2">
      <c r="A41" s="34" t="s">
        <v>155</v>
      </c>
      <c r="B41" s="2"/>
      <c r="F41" s="5"/>
      <c r="G41" s="2"/>
      <c r="H41" s="38">
        <f>SUM(H34:H40)</f>
        <v>-823900</v>
      </c>
      <c r="I41" s="38">
        <f>SUM(I34:I40)</f>
        <v>-813200.7050999999</v>
      </c>
      <c r="J41" s="38"/>
      <c r="K41" s="67" t="e">
        <f>VLOOKUP(G41,DiscountRate!$A$2:$E$26,5,0)</f>
        <v>#N/A</v>
      </c>
      <c r="L41" s="34"/>
      <c r="M41" s="44"/>
      <c r="N41" s="41">
        <f>SUM(N34:N40)</f>
        <v>-279518.20309999998</v>
      </c>
      <c r="O41" s="41">
        <f>SUM(O34:O40)</f>
        <v>-283398.49989563494</v>
      </c>
      <c r="P41" s="41">
        <f ca="1">SUM(P34:P40)</f>
        <v>-272749.15346832125</v>
      </c>
    </row>
    <row r="42" spans="1:16" s="1" customFormat="1" x14ac:dyDescent="0.2">
      <c r="A42" s="1" t="s">
        <v>40</v>
      </c>
      <c r="B42" s="2">
        <v>37173</v>
      </c>
      <c r="C42" s="1" t="s">
        <v>96</v>
      </c>
      <c r="D42" s="1" t="s">
        <v>43</v>
      </c>
      <c r="E42" s="1" t="s">
        <v>36</v>
      </c>
      <c r="F42" s="5" t="s">
        <v>34</v>
      </c>
      <c r="G42" s="2">
        <v>37347</v>
      </c>
      <c r="H42" s="3">
        <v>-34500</v>
      </c>
      <c r="I42" s="3">
        <v>-34229.051200000002</v>
      </c>
      <c r="J42" s="67">
        <f>I42/H42</f>
        <v>0.99214641159420291</v>
      </c>
      <c r="K42" s="67">
        <f ca="1">VLOOKUP(G42,DiscountRate!$A$2:$E$26,5,0)</f>
        <v>0.97893818890568229</v>
      </c>
      <c r="L42" s="1">
        <v>2.83</v>
      </c>
      <c r="M42" s="36">
        <f t="shared" ref="M42:M48" si="6">(N42/I42)+L42</f>
        <v>3.0600000007011587</v>
      </c>
      <c r="N42" s="4">
        <v>-7872.6818000000003</v>
      </c>
      <c r="O42" s="33">
        <f t="shared" ref="O42:O48" si="7">(M42-L42)*H42</f>
        <v>-7935.0000241899743</v>
      </c>
      <c r="P42" s="42">
        <f t="shared" ca="1" si="1"/>
        <v>-7767.8745526470793</v>
      </c>
    </row>
    <row r="43" spans="1:16" s="1" customFormat="1" x14ac:dyDescent="0.2">
      <c r="A43" s="1" t="s">
        <v>40</v>
      </c>
      <c r="B43" s="2">
        <v>37173</v>
      </c>
      <c r="C43" s="1" t="s">
        <v>96</v>
      </c>
      <c r="D43" s="1" t="s">
        <v>43</v>
      </c>
      <c r="E43" s="1" t="s">
        <v>36</v>
      </c>
      <c r="F43" s="5" t="s">
        <v>34</v>
      </c>
      <c r="G43" s="2">
        <v>37377</v>
      </c>
      <c r="H43" s="3">
        <v>-35650</v>
      </c>
      <c r="I43" s="3">
        <v>-35312.610099999998</v>
      </c>
      <c r="J43" s="67">
        <f t="shared" ref="J43:J48" si="8">I43/H43</f>
        <v>0.99053604768583448</v>
      </c>
      <c r="K43" s="67">
        <f ca="1">VLOOKUP(G43,DiscountRate!$A$2:$E$26,5,0)</f>
        <v>0.97420402670642303</v>
      </c>
      <c r="L43" s="1">
        <v>2.83</v>
      </c>
      <c r="M43" s="36">
        <f t="shared" si="6"/>
        <v>3.0999999992354006</v>
      </c>
      <c r="N43" s="4">
        <v>-9534.4046999999991</v>
      </c>
      <c r="O43" s="33">
        <f t="shared" si="7"/>
        <v>-9625.4999727420291</v>
      </c>
      <c r="P43" s="42">
        <f t="shared" ca="1" si="1"/>
        <v>-9377.2008325078496</v>
      </c>
    </row>
    <row r="44" spans="1:16" s="1" customFormat="1" x14ac:dyDescent="0.2">
      <c r="A44" s="1" t="s">
        <v>40</v>
      </c>
      <c r="B44" s="2">
        <v>37173</v>
      </c>
      <c r="C44" s="1" t="s">
        <v>96</v>
      </c>
      <c r="D44" s="1" t="s">
        <v>43</v>
      </c>
      <c r="E44" s="1" t="s">
        <v>36</v>
      </c>
      <c r="F44" s="5" t="s">
        <v>34</v>
      </c>
      <c r="G44" s="2">
        <v>37408</v>
      </c>
      <c r="H44" s="3">
        <v>-34500</v>
      </c>
      <c r="I44" s="3">
        <v>-34116.547899999998</v>
      </c>
      <c r="J44" s="67">
        <f t="shared" si="8"/>
        <v>0.98888544637681153</v>
      </c>
      <c r="K44" s="67">
        <f ca="1">VLOOKUP(G44,DiscountRate!$A$2:$E$26,5,0)</f>
        <v>0.96934638980852328</v>
      </c>
      <c r="L44" s="1">
        <v>2.83</v>
      </c>
      <c r="M44" s="36">
        <f t="shared" si="6"/>
        <v>3.1450000003370802</v>
      </c>
      <c r="N44" s="4">
        <v>-10746.712600000001</v>
      </c>
      <c r="O44" s="33">
        <f t="shared" si="7"/>
        <v>-10867.500011629263</v>
      </c>
      <c r="P44" s="42">
        <f t="shared" ca="1" si="1"/>
        <v>-10534.371902516912</v>
      </c>
    </row>
    <row r="45" spans="1:16" s="1" customFormat="1" x14ac:dyDescent="0.2">
      <c r="A45" s="1" t="s">
        <v>40</v>
      </c>
      <c r="B45" s="2">
        <v>37173</v>
      </c>
      <c r="C45" s="1" t="s">
        <v>96</v>
      </c>
      <c r="D45" s="1" t="s">
        <v>43</v>
      </c>
      <c r="E45" s="1" t="s">
        <v>36</v>
      </c>
      <c r="F45" s="5" t="s">
        <v>34</v>
      </c>
      <c r="G45" s="2">
        <v>37438</v>
      </c>
      <c r="H45" s="3">
        <v>-35650</v>
      </c>
      <c r="I45" s="3">
        <v>-35194.668299999998</v>
      </c>
      <c r="J45" s="67">
        <f t="shared" si="8"/>
        <v>0.98722772230014022</v>
      </c>
      <c r="K45" s="67">
        <f ca="1">VLOOKUP(G45,DiscountRate!$A$2:$E$26,5,0)</f>
        <v>0.9646117680416415</v>
      </c>
      <c r="L45" s="1">
        <v>2.83</v>
      </c>
      <c r="M45" s="36">
        <f t="shared" si="6"/>
        <v>3.1850000015201165</v>
      </c>
      <c r="N45" s="4">
        <v>-12494.1073</v>
      </c>
      <c r="O45" s="33">
        <f t="shared" si="7"/>
        <v>-12655.750054192153</v>
      </c>
      <c r="P45" s="42">
        <f t="shared" ca="1" si="1"/>
        <v>-12207.885435667391</v>
      </c>
    </row>
    <row r="46" spans="1:16" s="1" customFormat="1" x14ac:dyDescent="0.2">
      <c r="A46" s="1" t="s">
        <v>40</v>
      </c>
      <c r="B46" s="2">
        <v>37173</v>
      </c>
      <c r="C46" s="1" t="s">
        <v>96</v>
      </c>
      <c r="D46" s="1" t="s">
        <v>43</v>
      </c>
      <c r="E46" s="1" t="s">
        <v>36</v>
      </c>
      <c r="F46" s="5" t="s">
        <v>34</v>
      </c>
      <c r="G46" s="2">
        <v>37469</v>
      </c>
      <c r="H46" s="3">
        <v>-35650</v>
      </c>
      <c r="I46" s="3">
        <v>-35128.612500000003</v>
      </c>
      <c r="J46" s="67">
        <f t="shared" si="8"/>
        <v>0.98537482468443205</v>
      </c>
      <c r="K46" s="67">
        <f ca="1">VLOOKUP(G46,DiscountRate!$A$2:$E$26,5,0)</f>
        <v>0.95961300323248355</v>
      </c>
      <c r="L46" s="1">
        <v>2.83</v>
      </c>
      <c r="M46" s="36">
        <f t="shared" si="6"/>
        <v>3.224999998932494</v>
      </c>
      <c r="N46" s="4">
        <v>-13875.8019</v>
      </c>
      <c r="O46" s="33">
        <f t="shared" si="7"/>
        <v>-14081.749961943409</v>
      </c>
      <c r="P46" s="42">
        <f t="shared" ca="1" si="1"/>
        <v>-13513.030371749424</v>
      </c>
    </row>
    <row r="47" spans="1:16" s="1" customFormat="1" x14ac:dyDescent="0.2">
      <c r="A47" s="1" t="s">
        <v>40</v>
      </c>
      <c r="B47" s="2">
        <v>37173</v>
      </c>
      <c r="C47" s="1" t="s">
        <v>96</v>
      </c>
      <c r="D47" s="1" t="s">
        <v>43</v>
      </c>
      <c r="E47" s="1" t="s">
        <v>36</v>
      </c>
      <c r="F47" s="5" t="s">
        <v>34</v>
      </c>
      <c r="G47" s="2">
        <v>37500</v>
      </c>
      <c r="H47" s="3">
        <v>-34500</v>
      </c>
      <c r="I47" s="3">
        <v>-33930.232600000003</v>
      </c>
      <c r="J47" s="67">
        <f t="shared" si="8"/>
        <v>0.98348500289855079</v>
      </c>
      <c r="K47" s="67">
        <f ca="1">VLOOKUP(G47,DiscountRate!$A$2:$E$26,5,0)</f>
        <v>0.95460168789397482</v>
      </c>
      <c r="L47" s="1">
        <v>2.83</v>
      </c>
      <c r="M47" s="36">
        <f t="shared" si="6"/>
        <v>3.2299999988211106</v>
      </c>
      <c r="N47" s="4">
        <v>-13572.093000000001</v>
      </c>
      <c r="O47" s="33">
        <f t="shared" si="7"/>
        <v>-13799.999959328312</v>
      </c>
      <c r="P47" s="42">
        <f t="shared" ca="1" si="1"/>
        <v>-13173.503254111589</v>
      </c>
    </row>
    <row r="48" spans="1:16" s="1" customFormat="1" x14ac:dyDescent="0.2">
      <c r="A48" s="1" t="s">
        <v>40</v>
      </c>
      <c r="B48" s="2">
        <v>37173</v>
      </c>
      <c r="C48" s="1" t="s">
        <v>96</v>
      </c>
      <c r="D48" s="1" t="s">
        <v>43</v>
      </c>
      <c r="E48" s="1" t="s">
        <v>36</v>
      </c>
      <c r="F48" s="5" t="s">
        <v>34</v>
      </c>
      <c r="G48" s="2">
        <v>37530</v>
      </c>
      <c r="H48" s="3">
        <v>-35650</v>
      </c>
      <c r="I48" s="3">
        <v>-34992.383900000001</v>
      </c>
      <c r="J48" s="67">
        <f t="shared" si="8"/>
        <v>0.98155354558204766</v>
      </c>
      <c r="K48" s="67">
        <f ca="1">VLOOKUP(G48,DiscountRate!$A$2:$E$26,5,0)</f>
        <v>0.94967869608928046</v>
      </c>
      <c r="L48" s="1">
        <v>2.83</v>
      </c>
      <c r="M48" s="36">
        <f t="shared" si="6"/>
        <v>3.2699999995427578</v>
      </c>
      <c r="N48" s="4">
        <v>-15396.6489</v>
      </c>
      <c r="O48" s="33">
        <f t="shared" si="7"/>
        <v>-15685.999983699312</v>
      </c>
      <c r="P48" s="42">
        <f t="shared" ca="1" si="1"/>
        <v>-14896.660011376036</v>
      </c>
    </row>
    <row r="49" spans="1:16" x14ac:dyDescent="0.2">
      <c r="H49" s="38">
        <f>SUM(H42:H48)</f>
        <v>-246100</v>
      </c>
      <c r="I49" s="38">
        <f>SUM(I42:I48)</f>
        <v>-242904.10649999999</v>
      </c>
      <c r="J49" s="38"/>
      <c r="K49" s="67" t="e">
        <f>VLOOKUP(G49,DiscountRate!$A$2:$E$26,5,0)</f>
        <v>#N/A</v>
      </c>
      <c r="L49" s="34"/>
      <c r="M49" s="44"/>
      <c r="N49" s="41">
        <f>SUM(N42:N48)</f>
        <v>-83492.450199999992</v>
      </c>
      <c r="O49" s="41">
        <f>SUM(O42:O48)</f>
        <v>-84651.499967724449</v>
      </c>
      <c r="P49" s="41">
        <f ca="1">SUM(P42:P48)</f>
        <v>-81470.526360576288</v>
      </c>
    </row>
    <row r="50" spans="1:16" s="1" customFormat="1" x14ac:dyDescent="0.2">
      <c r="A50" s="34" t="s">
        <v>131</v>
      </c>
      <c r="B50" s="2"/>
      <c r="F50" s="5"/>
      <c r="G50" s="2"/>
      <c r="H50" s="3"/>
      <c r="I50" s="3"/>
      <c r="J50" s="3"/>
      <c r="K50" s="67" t="e">
        <f>VLOOKUP(G50,DiscountRate!$A$2:$E$26,5,0)</f>
        <v>#N/A</v>
      </c>
      <c r="N50" s="4"/>
      <c r="O50" s="33"/>
      <c r="P50" s="42" t="e">
        <f t="shared" si="1"/>
        <v>#N/A</v>
      </c>
    </row>
    <row r="51" spans="1:16" s="1" customFormat="1" x14ac:dyDescent="0.2">
      <c r="A51" s="1" t="s">
        <v>37</v>
      </c>
      <c r="B51" s="2">
        <v>37180</v>
      </c>
      <c r="C51" s="1" t="s">
        <v>53</v>
      </c>
      <c r="D51" s="20" t="s">
        <v>46</v>
      </c>
      <c r="E51" s="20" t="s">
        <v>46</v>
      </c>
      <c r="F51" s="5" t="s">
        <v>34</v>
      </c>
      <c r="G51" s="2">
        <v>37347</v>
      </c>
      <c r="H51" s="3">
        <v>0</v>
      </c>
      <c r="I51" s="3">
        <v>0</v>
      </c>
      <c r="J51" s="3"/>
      <c r="K51" s="67">
        <f ca="1">VLOOKUP(G51,DiscountRate!$A$2:$E$26,5,0)</f>
        <v>0.97893818890568229</v>
      </c>
      <c r="L51" s="1">
        <v>0</v>
      </c>
      <c r="N51" s="4">
        <v>0</v>
      </c>
      <c r="O51" s="33">
        <f t="shared" ref="O51:O64" si="9">(M51-L51)*H51</f>
        <v>0</v>
      </c>
      <c r="P51" s="42">
        <f t="shared" ca="1" si="1"/>
        <v>0</v>
      </c>
    </row>
    <row r="52" spans="1:16" s="1" customFormat="1" x14ac:dyDescent="0.2">
      <c r="A52" s="1" t="s">
        <v>37</v>
      </c>
      <c r="B52" s="2">
        <v>37180</v>
      </c>
      <c r="C52" s="1" t="s">
        <v>53</v>
      </c>
      <c r="D52" s="20" t="s">
        <v>46</v>
      </c>
      <c r="E52" s="20" t="s">
        <v>46</v>
      </c>
      <c r="F52" s="5" t="s">
        <v>34</v>
      </c>
      <c r="G52" s="2">
        <v>37347</v>
      </c>
      <c r="H52" s="3">
        <v>115500</v>
      </c>
      <c r="I52" s="3">
        <v>114592.9106</v>
      </c>
      <c r="J52" s="67">
        <f>I52/H52</f>
        <v>0.99214641212121213</v>
      </c>
      <c r="K52" s="67">
        <f ca="1">VLOOKUP(G52,DiscountRate!$A$2:$E$26,5,0)</f>
        <v>0.97893818890568229</v>
      </c>
      <c r="L52" s="1">
        <v>2.41</v>
      </c>
      <c r="M52" s="1">
        <v>2.4849999999999999</v>
      </c>
      <c r="N52" s="4">
        <f>(M52-L52)*I52</f>
        <v>8594.4682949999697</v>
      </c>
      <c r="O52" s="33">
        <f t="shared" si="9"/>
        <v>8662.4999999999691</v>
      </c>
      <c r="P52" s="42">
        <f t="shared" ca="1" si="1"/>
        <v>8480.0520613954432</v>
      </c>
    </row>
    <row r="53" spans="1:16" s="1" customFormat="1" x14ac:dyDescent="0.2">
      <c r="A53" s="1" t="s">
        <v>37</v>
      </c>
      <c r="B53" s="2">
        <v>37180</v>
      </c>
      <c r="C53" s="1" t="s">
        <v>53</v>
      </c>
      <c r="D53" s="20" t="s">
        <v>46</v>
      </c>
      <c r="E53" s="20" t="s">
        <v>46</v>
      </c>
      <c r="F53" s="5" t="s">
        <v>34</v>
      </c>
      <c r="G53" s="2">
        <v>37377</v>
      </c>
      <c r="H53" s="3">
        <v>0</v>
      </c>
      <c r="I53" s="3">
        <v>0</v>
      </c>
      <c r="J53" s="3"/>
      <c r="K53" s="67">
        <f ca="1">VLOOKUP(G53,DiscountRate!$A$2:$E$26,5,0)</f>
        <v>0.97420402670642303</v>
      </c>
      <c r="L53" s="1">
        <v>0</v>
      </c>
      <c r="N53" s="4">
        <v>0</v>
      </c>
      <c r="O53" s="33">
        <f t="shared" si="9"/>
        <v>0</v>
      </c>
      <c r="P53" s="42">
        <f t="shared" ca="1" si="1"/>
        <v>0</v>
      </c>
    </row>
    <row r="54" spans="1:16" s="1" customFormat="1" x14ac:dyDescent="0.2">
      <c r="A54" s="1" t="s">
        <v>37</v>
      </c>
      <c r="B54" s="2">
        <v>37180</v>
      </c>
      <c r="C54" s="1" t="s">
        <v>53</v>
      </c>
      <c r="D54" s="20" t="s">
        <v>46</v>
      </c>
      <c r="E54" s="20" t="s">
        <v>46</v>
      </c>
      <c r="F54" s="5" t="s">
        <v>34</v>
      </c>
      <c r="G54" s="2">
        <v>37377</v>
      </c>
      <c r="H54" s="3">
        <v>119350</v>
      </c>
      <c r="I54" s="3">
        <v>118220.4774</v>
      </c>
      <c r="J54" s="67">
        <f>I54/H54</f>
        <v>0.99053604859656474</v>
      </c>
      <c r="K54" s="67">
        <f ca="1">VLOOKUP(G54,DiscountRate!$A$2:$E$26,5,0)</f>
        <v>0.97420402670642303</v>
      </c>
      <c r="L54" s="1">
        <v>2.41</v>
      </c>
      <c r="M54" s="1">
        <v>2.5249999999999999</v>
      </c>
      <c r="N54" s="4">
        <f>(M54-L54)*I54</f>
        <v>13595.354900999973</v>
      </c>
      <c r="O54" s="33">
        <f t="shared" si="9"/>
        <v>13725.249999999973</v>
      </c>
      <c r="P54" s="42">
        <f t="shared" ca="1" si="1"/>
        <v>13371.193817552306</v>
      </c>
    </row>
    <row r="55" spans="1:16" s="1" customFormat="1" x14ac:dyDescent="0.2">
      <c r="A55" s="1" t="s">
        <v>37</v>
      </c>
      <c r="B55" s="2">
        <v>37180</v>
      </c>
      <c r="C55" s="1" t="s">
        <v>53</v>
      </c>
      <c r="D55" s="20" t="s">
        <v>46</v>
      </c>
      <c r="E55" s="20" t="s">
        <v>46</v>
      </c>
      <c r="F55" s="5" t="s">
        <v>34</v>
      </c>
      <c r="G55" s="2">
        <v>37408</v>
      </c>
      <c r="H55" s="3">
        <v>0</v>
      </c>
      <c r="I55" s="3">
        <v>0</v>
      </c>
      <c r="J55" s="3"/>
      <c r="K55" s="67">
        <f ca="1">VLOOKUP(G55,DiscountRate!$A$2:$E$26,5,0)</f>
        <v>0.96934638980852328</v>
      </c>
      <c r="L55" s="1">
        <v>0</v>
      </c>
      <c r="N55" s="4">
        <v>0</v>
      </c>
      <c r="O55" s="33">
        <f t="shared" si="9"/>
        <v>0</v>
      </c>
      <c r="P55" s="42">
        <f t="shared" ca="1" si="1"/>
        <v>0</v>
      </c>
    </row>
    <row r="56" spans="1:16" s="1" customFormat="1" x14ac:dyDescent="0.2">
      <c r="A56" s="1" t="s">
        <v>37</v>
      </c>
      <c r="B56" s="2">
        <v>37180</v>
      </c>
      <c r="C56" s="1" t="s">
        <v>53</v>
      </c>
      <c r="D56" s="20" t="s">
        <v>46</v>
      </c>
      <c r="E56" s="20" t="s">
        <v>46</v>
      </c>
      <c r="F56" s="5" t="s">
        <v>34</v>
      </c>
      <c r="G56" s="2">
        <v>37408</v>
      </c>
      <c r="H56" s="3">
        <v>115500</v>
      </c>
      <c r="I56" s="3">
        <v>114216.2692</v>
      </c>
      <c r="J56" s="67">
        <f>I56/H56</f>
        <v>0.98888544761904762</v>
      </c>
      <c r="K56" s="67">
        <f ca="1">VLOOKUP(G56,DiscountRate!$A$2:$E$26,5,0)</f>
        <v>0.96934638980852328</v>
      </c>
      <c r="L56" s="1">
        <v>2.41</v>
      </c>
      <c r="M56" s="1">
        <v>2.57</v>
      </c>
      <c r="N56" s="4">
        <f>(M56-L56)*I56</f>
        <v>18274.603071999965</v>
      </c>
      <c r="O56" s="33">
        <f t="shared" si="9"/>
        <v>18479.999999999964</v>
      </c>
      <c r="P56" s="42">
        <f t="shared" ca="1" si="1"/>
        <v>17913.521283661477</v>
      </c>
    </row>
    <row r="57" spans="1:16" s="1" customFormat="1" x14ac:dyDescent="0.2">
      <c r="A57" s="1" t="s">
        <v>37</v>
      </c>
      <c r="B57" s="2">
        <v>37180</v>
      </c>
      <c r="C57" s="1" t="s">
        <v>53</v>
      </c>
      <c r="D57" s="20" t="s">
        <v>46</v>
      </c>
      <c r="E57" s="20" t="s">
        <v>46</v>
      </c>
      <c r="F57" s="5" t="s">
        <v>34</v>
      </c>
      <c r="G57" s="2">
        <v>37438</v>
      </c>
      <c r="H57" s="3">
        <v>0</v>
      </c>
      <c r="I57" s="3">
        <v>0</v>
      </c>
      <c r="J57" s="3"/>
      <c r="K57" s="67">
        <f ca="1">VLOOKUP(G57,DiscountRate!$A$2:$E$26,5,0)</f>
        <v>0.9646117680416415</v>
      </c>
      <c r="L57" s="1">
        <v>0</v>
      </c>
      <c r="N57" s="4">
        <v>0</v>
      </c>
      <c r="O57" s="33">
        <f t="shared" si="9"/>
        <v>0</v>
      </c>
      <c r="P57" s="42">
        <f t="shared" ca="1" si="1"/>
        <v>0</v>
      </c>
    </row>
    <row r="58" spans="1:16" s="1" customFormat="1" x14ac:dyDescent="0.2">
      <c r="A58" s="1" t="s">
        <v>37</v>
      </c>
      <c r="B58" s="2">
        <v>37180</v>
      </c>
      <c r="C58" s="1" t="s">
        <v>53</v>
      </c>
      <c r="D58" s="20" t="s">
        <v>46</v>
      </c>
      <c r="E58" s="20" t="s">
        <v>46</v>
      </c>
      <c r="F58" s="5" t="s">
        <v>34</v>
      </c>
      <c r="G58" s="2">
        <v>37438</v>
      </c>
      <c r="H58" s="3">
        <v>119350</v>
      </c>
      <c r="I58" s="3">
        <v>117825.62880000001</v>
      </c>
      <c r="J58" s="67">
        <f>I58/H58</f>
        <v>0.98722772350230414</v>
      </c>
      <c r="K58" s="67">
        <f ca="1">VLOOKUP(G58,DiscountRate!$A$2:$E$26,5,0)</f>
        <v>0.9646117680416415</v>
      </c>
      <c r="L58" s="1">
        <v>2.41</v>
      </c>
      <c r="M58" s="1">
        <v>2.61</v>
      </c>
      <c r="N58" s="4">
        <f>(M58-L58)*I58</f>
        <v>23565.12575999997</v>
      </c>
      <c r="O58" s="33">
        <f t="shared" si="9"/>
        <v>23869.999999999967</v>
      </c>
      <c r="P58" s="42">
        <f t="shared" ca="1" si="1"/>
        <v>23025.282903153951</v>
      </c>
    </row>
    <row r="59" spans="1:16" s="1" customFormat="1" x14ac:dyDescent="0.2">
      <c r="A59" s="1" t="s">
        <v>37</v>
      </c>
      <c r="B59" s="2">
        <v>37180</v>
      </c>
      <c r="C59" s="1" t="s">
        <v>53</v>
      </c>
      <c r="D59" s="20" t="s">
        <v>46</v>
      </c>
      <c r="E59" s="20" t="s">
        <v>46</v>
      </c>
      <c r="F59" s="5" t="s">
        <v>34</v>
      </c>
      <c r="G59" s="2">
        <v>37469</v>
      </c>
      <c r="H59" s="3">
        <v>0</v>
      </c>
      <c r="I59" s="3">
        <v>0</v>
      </c>
      <c r="J59" s="3"/>
      <c r="K59" s="67">
        <f ca="1">VLOOKUP(G59,DiscountRate!$A$2:$E$26,5,0)</f>
        <v>0.95961300323248355</v>
      </c>
      <c r="L59" s="1">
        <v>0</v>
      </c>
      <c r="N59" s="4">
        <v>0</v>
      </c>
      <c r="O59" s="33">
        <f t="shared" si="9"/>
        <v>0</v>
      </c>
      <c r="P59" s="42">
        <f t="shared" ca="1" si="1"/>
        <v>0</v>
      </c>
    </row>
    <row r="60" spans="1:16" s="1" customFormat="1" x14ac:dyDescent="0.2">
      <c r="A60" s="1" t="s">
        <v>37</v>
      </c>
      <c r="B60" s="2">
        <v>37180</v>
      </c>
      <c r="C60" s="1" t="s">
        <v>53</v>
      </c>
      <c r="D60" s="20" t="s">
        <v>46</v>
      </c>
      <c r="E60" s="20" t="s">
        <v>46</v>
      </c>
      <c r="F60" s="5" t="s">
        <v>34</v>
      </c>
      <c r="G60" s="2">
        <v>37469</v>
      </c>
      <c r="H60" s="3">
        <v>119350</v>
      </c>
      <c r="I60" s="3">
        <v>117604.48540000001</v>
      </c>
      <c r="J60" s="67">
        <f>I60/H60</f>
        <v>0.98537482530372855</v>
      </c>
      <c r="K60" s="67">
        <f ca="1">VLOOKUP(G60,DiscountRate!$A$2:$E$26,5,0)</f>
        <v>0.95961300323248355</v>
      </c>
      <c r="L60" s="1">
        <v>2.41</v>
      </c>
      <c r="M60" s="1">
        <v>2.65</v>
      </c>
      <c r="N60" s="4">
        <f>(M60-L60)*I60</f>
        <v>28225.076495999972</v>
      </c>
      <c r="O60" s="33">
        <f t="shared" si="9"/>
        <v>28643.999999999971</v>
      </c>
      <c r="P60" s="42">
        <f t="shared" ca="1" si="1"/>
        <v>27487.154864591233</v>
      </c>
    </row>
    <row r="61" spans="1:16" s="1" customFormat="1" x14ac:dyDescent="0.2">
      <c r="A61" s="1" t="s">
        <v>37</v>
      </c>
      <c r="B61" s="2">
        <v>37180</v>
      </c>
      <c r="C61" s="1" t="s">
        <v>53</v>
      </c>
      <c r="D61" s="20" t="s">
        <v>46</v>
      </c>
      <c r="E61" s="20" t="s">
        <v>46</v>
      </c>
      <c r="F61" s="5" t="s">
        <v>34</v>
      </c>
      <c r="G61" s="2">
        <v>37500</v>
      </c>
      <c r="H61" s="3">
        <v>0</v>
      </c>
      <c r="I61" s="3">
        <v>0</v>
      </c>
      <c r="J61" s="3"/>
      <c r="K61" s="67">
        <f ca="1">VLOOKUP(G61,DiscountRate!$A$2:$E$26,5,0)</f>
        <v>0.95460168789397482</v>
      </c>
      <c r="L61" s="1">
        <v>0</v>
      </c>
      <c r="N61" s="4">
        <v>0</v>
      </c>
      <c r="O61" s="33">
        <f t="shared" si="9"/>
        <v>0</v>
      </c>
      <c r="P61" s="42">
        <f t="shared" ca="1" si="1"/>
        <v>0</v>
      </c>
    </row>
    <row r="62" spans="1:16" s="1" customFormat="1" x14ac:dyDescent="0.2">
      <c r="A62" s="1" t="s">
        <v>37</v>
      </c>
      <c r="B62" s="2">
        <v>37180</v>
      </c>
      <c r="C62" s="1" t="s">
        <v>53</v>
      </c>
      <c r="D62" s="20" t="s">
        <v>46</v>
      </c>
      <c r="E62" s="20" t="s">
        <v>46</v>
      </c>
      <c r="F62" s="5" t="s">
        <v>34</v>
      </c>
      <c r="G62" s="2">
        <v>37500</v>
      </c>
      <c r="H62" s="3">
        <v>115500</v>
      </c>
      <c r="I62" s="3">
        <v>113592.51790000001</v>
      </c>
      <c r="J62" s="67">
        <f>I62/H62</f>
        <v>0.98348500346320356</v>
      </c>
      <c r="K62" s="67">
        <f ca="1">VLOOKUP(G62,DiscountRate!$A$2:$E$26,5,0)</f>
        <v>0.95460168789397482</v>
      </c>
      <c r="L62" s="1">
        <v>2.41</v>
      </c>
      <c r="M62" s="1">
        <v>2.6549999999999998</v>
      </c>
      <c r="N62" s="4">
        <f>(M62-L62)*I62</f>
        <v>27830.166885499963</v>
      </c>
      <c r="O62" s="33">
        <f t="shared" si="9"/>
        <v>28297.49999999996</v>
      </c>
      <c r="P62" s="42">
        <f t="shared" ca="1" si="1"/>
        <v>27012.841263179715</v>
      </c>
    </row>
    <row r="63" spans="1:16" s="1" customFormat="1" x14ac:dyDescent="0.2">
      <c r="A63" s="1" t="s">
        <v>37</v>
      </c>
      <c r="B63" s="2">
        <v>37180</v>
      </c>
      <c r="C63" s="1" t="s">
        <v>53</v>
      </c>
      <c r="D63" s="20" t="s">
        <v>46</v>
      </c>
      <c r="E63" s="20" t="s">
        <v>46</v>
      </c>
      <c r="F63" s="5" t="s">
        <v>34</v>
      </c>
      <c r="G63" s="2">
        <v>37530</v>
      </c>
      <c r="H63" s="3">
        <v>0</v>
      </c>
      <c r="I63" s="3">
        <v>0</v>
      </c>
      <c r="J63" s="3"/>
      <c r="K63" s="67">
        <f ca="1">VLOOKUP(G63,DiscountRate!$A$2:$E$26,5,0)</f>
        <v>0.94967869608928046</v>
      </c>
      <c r="L63" s="1">
        <v>0</v>
      </c>
      <c r="N63" s="4">
        <v>0</v>
      </c>
      <c r="O63" s="33">
        <f t="shared" si="9"/>
        <v>0</v>
      </c>
      <c r="P63" s="42">
        <f t="shared" ca="1" si="1"/>
        <v>0</v>
      </c>
    </row>
    <row r="64" spans="1:16" s="1" customFormat="1" x14ac:dyDescent="0.2">
      <c r="A64" s="1" t="s">
        <v>37</v>
      </c>
      <c r="B64" s="2">
        <v>37180</v>
      </c>
      <c r="C64" s="1" t="s">
        <v>53</v>
      </c>
      <c r="D64" s="20" t="s">
        <v>46</v>
      </c>
      <c r="E64" s="20" t="s">
        <v>46</v>
      </c>
      <c r="F64" s="5" t="s">
        <v>34</v>
      </c>
      <c r="G64" s="2">
        <v>37530</v>
      </c>
      <c r="H64" s="3">
        <v>119350</v>
      </c>
      <c r="I64" s="3">
        <v>117148.4158</v>
      </c>
      <c r="J64" s="67">
        <f>I64/H64</f>
        <v>0.9815535467113532</v>
      </c>
      <c r="K64" s="67">
        <f ca="1">VLOOKUP(G64,DiscountRate!$A$2:$E$26,5,0)</f>
        <v>0.94967869608928046</v>
      </c>
      <c r="L64" s="1">
        <v>2.41</v>
      </c>
      <c r="M64" s="1">
        <v>2.6949999999999998</v>
      </c>
      <c r="N64" s="4">
        <f>(M64-L64)*I64</f>
        <v>33387.298502999962</v>
      </c>
      <c r="O64" s="33">
        <f t="shared" si="9"/>
        <v>34014.749999999964</v>
      </c>
      <c r="P64" s="42">
        <f t="shared" ca="1" si="1"/>
        <v>32303.083427802816</v>
      </c>
    </row>
    <row r="65" spans="1:16" s="1" customFormat="1" x14ac:dyDescent="0.2">
      <c r="A65" s="34" t="s">
        <v>131</v>
      </c>
      <c r="B65" s="2"/>
      <c r="D65" s="20"/>
      <c r="E65" s="20"/>
      <c r="F65" s="5"/>
      <c r="G65" s="2"/>
      <c r="H65" s="38">
        <f>SUM(H51:H64)</f>
        <v>823900</v>
      </c>
      <c r="I65" s="38">
        <f>SUM(I51:I64)</f>
        <v>813200.7050999999</v>
      </c>
      <c r="J65" s="38"/>
      <c r="K65" s="67" t="e">
        <f>VLOOKUP(G65,DiscountRate!$A$2:$E$26,5,0)</f>
        <v>#N/A</v>
      </c>
      <c r="L65" s="34"/>
      <c r="M65" s="34"/>
      <c r="N65" s="41">
        <f>SUM(N51:N64)</f>
        <v>153472.09391249978</v>
      </c>
      <c r="O65" s="41">
        <f>SUM(O51:O64)</f>
        <v>155693.99999999977</v>
      </c>
      <c r="P65" s="41">
        <f ca="1">SUM(P51:P64)</f>
        <v>149593.12962133694</v>
      </c>
    </row>
    <row r="66" spans="1:16" s="1" customFormat="1" x14ac:dyDescent="0.2">
      <c r="A66" s="1" t="s">
        <v>40</v>
      </c>
      <c r="B66" s="2">
        <v>37180</v>
      </c>
      <c r="C66" s="1" t="s">
        <v>54</v>
      </c>
      <c r="D66" s="20" t="s">
        <v>46</v>
      </c>
      <c r="E66" s="20" t="s">
        <v>46</v>
      </c>
      <c r="F66" s="5" t="s">
        <v>34</v>
      </c>
      <c r="G66" s="2">
        <v>37347</v>
      </c>
      <c r="H66" s="3">
        <v>0</v>
      </c>
      <c r="I66" s="3">
        <v>0</v>
      </c>
      <c r="J66" s="3"/>
      <c r="K66" s="67">
        <f ca="1">VLOOKUP(G66,DiscountRate!$A$2:$E$26,5,0)</f>
        <v>0.97893818890568229</v>
      </c>
      <c r="L66" s="1">
        <v>0</v>
      </c>
      <c r="N66" s="4">
        <v>0</v>
      </c>
      <c r="O66" s="33">
        <f t="shared" ref="O66:O87" si="10">(M66-L66)*H66</f>
        <v>0</v>
      </c>
      <c r="P66" s="42">
        <f t="shared" ca="1" si="1"/>
        <v>0</v>
      </c>
    </row>
    <row r="67" spans="1:16" s="1" customFormat="1" x14ac:dyDescent="0.2">
      <c r="A67" s="1" t="s">
        <v>40</v>
      </c>
      <c r="B67" s="2">
        <v>37180</v>
      </c>
      <c r="C67" s="1" t="s">
        <v>54</v>
      </c>
      <c r="D67" s="20" t="s">
        <v>46</v>
      </c>
      <c r="E67" s="20" t="s">
        <v>46</v>
      </c>
      <c r="F67" s="5" t="s">
        <v>34</v>
      </c>
      <c r="G67" s="2">
        <v>37347</v>
      </c>
      <c r="H67" s="3">
        <v>34500</v>
      </c>
      <c r="I67" s="3">
        <v>34229.051200000002</v>
      </c>
      <c r="J67" s="67">
        <f>I67/H67</f>
        <v>0.99214641159420291</v>
      </c>
      <c r="K67" s="67">
        <f ca="1">VLOOKUP(G67,DiscountRate!$A$2:$E$26,5,0)</f>
        <v>0.97893818890568229</v>
      </c>
      <c r="L67" s="1">
        <v>2.41</v>
      </c>
      <c r="M67" s="1">
        <v>2.4849999999999999</v>
      </c>
      <c r="N67" s="4">
        <f>(M67-L67)*I67</f>
        <v>2567.1788399999909</v>
      </c>
      <c r="O67" s="33">
        <f t="shared" si="10"/>
        <v>2587.4999999999909</v>
      </c>
      <c r="P67" s="42">
        <f t="shared" ca="1" si="1"/>
        <v>2533.0025637934441</v>
      </c>
    </row>
    <row r="68" spans="1:16" s="1" customFormat="1" x14ac:dyDescent="0.2">
      <c r="A68" s="1" t="s">
        <v>40</v>
      </c>
      <c r="B68" s="2">
        <v>37180</v>
      </c>
      <c r="C68" s="1" t="s">
        <v>54</v>
      </c>
      <c r="D68" s="20" t="s">
        <v>46</v>
      </c>
      <c r="E68" s="20" t="s">
        <v>46</v>
      </c>
      <c r="F68" s="5" t="s">
        <v>34</v>
      </c>
      <c r="G68" s="2">
        <v>37377</v>
      </c>
      <c r="H68" s="3">
        <v>0</v>
      </c>
      <c r="I68" s="3">
        <v>0</v>
      </c>
      <c r="J68" s="3"/>
      <c r="K68" s="67">
        <f ca="1">VLOOKUP(G68,DiscountRate!$A$2:$E$26,5,0)</f>
        <v>0.97420402670642303</v>
      </c>
      <c r="L68" s="1">
        <v>0</v>
      </c>
      <c r="N68" s="4">
        <v>0</v>
      </c>
      <c r="O68" s="33">
        <f t="shared" si="10"/>
        <v>0</v>
      </c>
      <c r="P68" s="42">
        <f t="shared" ca="1" si="1"/>
        <v>0</v>
      </c>
    </row>
    <row r="69" spans="1:16" s="1" customFormat="1" x14ac:dyDescent="0.2">
      <c r="A69" s="1" t="s">
        <v>40</v>
      </c>
      <c r="B69" s="2">
        <v>37180</v>
      </c>
      <c r="C69" s="1" t="s">
        <v>54</v>
      </c>
      <c r="D69" s="20" t="s">
        <v>46</v>
      </c>
      <c r="E69" s="20" t="s">
        <v>46</v>
      </c>
      <c r="F69" s="5" t="s">
        <v>34</v>
      </c>
      <c r="G69" s="2">
        <v>37377</v>
      </c>
      <c r="H69" s="3">
        <v>35650</v>
      </c>
      <c r="I69" s="3">
        <v>35312.610099999998</v>
      </c>
      <c r="J69" s="67">
        <f>I69/H69</f>
        <v>0.99053604768583448</v>
      </c>
      <c r="K69" s="67">
        <f ca="1">VLOOKUP(G69,DiscountRate!$A$2:$E$26,5,0)</f>
        <v>0.97420402670642303</v>
      </c>
      <c r="L69" s="1">
        <v>2.41</v>
      </c>
      <c r="M69" s="1">
        <v>2.5249999999999999</v>
      </c>
      <c r="N69" s="4">
        <f>(M69-L69)*I69</f>
        <v>4060.9501614999917</v>
      </c>
      <c r="O69" s="33">
        <f t="shared" si="10"/>
        <v>4099.7499999999918</v>
      </c>
      <c r="P69" s="42">
        <f t="shared" ca="1" si="1"/>
        <v>3993.9929584896499</v>
      </c>
    </row>
    <row r="70" spans="1:16" s="1" customFormat="1" x14ac:dyDescent="0.2">
      <c r="A70" s="1" t="s">
        <v>40</v>
      </c>
      <c r="B70" s="2">
        <v>37180</v>
      </c>
      <c r="C70" s="1" t="s">
        <v>54</v>
      </c>
      <c r="D70" s="20" t="s">
        <v>46</v>
      </c>
      <c r="E70" s="20" t="s">
        <v>46</v>
      </c>
      <c r="F70" s="5" t="s">
        <v>34</v>
      </c>
      <c r="G70" s="2">
        <v>37408</v>
      </c>
      <c r="H70" s="3">
        <v>0</v>
      </c>
      <c r="I70" s="3">
        <v>0</v>
      </c>
      <c r="J70" s="3"/>
      <c r="K70" s="67">
        <f ca="1">VLOOKUP(G70,DiscountRate!$A$2:$E$26,5,0)</f>
        <v>0.96934638980852328</v>
      </c>
      <c r="L70" s="1">
        <v>0</v>
      </c>
      <c r="N70" s="4">
        <v>0</v>
      </c>
      <c r="O70" s="33">
        <f t="shared" si="10"/>
        <v>0</v>
      </c>
      <c r="P70" s="42">
        <f t="shared" ref="P70:P133" ca="1" si="11">(M70-L70)*(H70*K70)</f>
        <v>0</v>
      </c>
    </row>
    <row r="71" spans="1:16" s="1" customFormat="1" x14ac:dyDescent="0.2">
      <c r="A71" s="1" t="s">
        <v>40</v>
      </c>
      <c r="B71" s="2">
        <v>37180</v>
      </c>
      <c r="C71" s="1" t="s">
        <v>54</v>
      </c>
      <c r="D71" s="20" t="s">
        <v>46</v>
      </c>
      <c r="E71" s="20" t="s">
        <v>46</v>
      </c>
      <c r="F71" s="5" t="s">
        <v>34</v>
      </c>
      <c r="G71" s="2">
        <v>37408</v>
      </c>
      <c r="H71" s="3">
        <v>34500</v>
      </c>
      <c r="I71" s="3">
        <v>34116.547899999998</v>
      </c>
      <c r="J71" s="67">
        <f>I71/H71</f>
        <v>0.98888544637681153</v>
      </c>
      <c r="K71" s="67">
        <f ca="1">VLOOKUP(G71,DiscountRate!$A$2:$E$26,5,0)</f>
        <v>0.96934638980852328</v>
      </c>
      <c r="L71" s="1">
        <v>2.41</v>
      </c>
      <c r="M71" s="1">
        <v>2.57</v>
      </c>
      <c r="N71" s="4">
        <f>(M71-L71)*I71</f>
        <v>5458.6476639999892</v>
      </c>
      <c r="O71" s="33">
        <f t="shared" si="10"/>
        <v>5519.99999999999</v>
      </c>
      <c r="P71" s="42">
        <f t="shared" ca="1" si="11"/>
        <v>5350.7920717430388</v>
      </c>
    </row>
    <row r="72" spans="1:16" s="1" customFormat="1" x14ac:dyDescent="0.2">
      <c r="A72" s="1" t="s">
        <v>40</v>
      </c>
      <c r="B72" s="2">
        <v>37180</v>
      </c>
      <c r="C72" s="1" t="s">
        <v>54</v>
      </c>
      <c r="D72" s="20" t="s">
        <v>46</v>
      </c>
      <c r="E72" s="20" t="s">
        <v>46</v>
      </c>
      <c r="F72" s="5" t="s">
        <v>34</v>
      </c>
      <c r="G72" s="2">
        <v>37438</v>
      </c>
      <c r="H72" s="3">
        <v>0</v>
      </c>
      <c r="I72" s="3">
        <v>0</v>
      </c>
      <c r="J72" s="3"/>
      <c r="K72" s="67">
        <f ca="1">VLOOKUP(G72,DiscountRate!$A$2:$E$26,5,0)</f>
        <v>0.9646117680416415</v>
      </c>
      <c r="L72" s="1">
        <v>0</v>
      </c>
      <c r="N72" s="4">
        <v>0</v>
      </c>
      <c r="O72" s="33">
        <f t="shared" si="10"/>
        <v>0</v>
      </c>
      <c r="P72" s="42">
        <f t="shared" ca="1" si="11"/>
        <v>0</v>
      </c>
    </row>
    <row r="73" spans="1:16" s="1" customFormat="1" x14ac:dyDescent="0.2">
      <c r="A73" s="1" t="s">
        <v>40</v>
      </c>
      <c r="B73" s="2">
        <v>37180</v>
      </c>
      <c r="C73" s="1" t="s">
        <v>54</v>
      </c>
      <c r="D73" s="20" t="s">
        <v>46</v>
      </c>
      <c r="E73" s="20" t="s">
        <v>46</v>
      </c>
      <c r="F73" s="5" t="s">
        <v>34</v>
      </c>
      <c r="G73" s="2">
        <v>37438</v>
      </c>
      <c r="H73" s="3">
        <v>35650</v>
      </c>
      <c r="I73" s="3">
        <v>35194.668299999998</v>
      </c>
      <c r="J73" s="67">
        <f>I73/H73</f>
        <v>0.98722772230014022</v>
      </c>
      <c r="K73" s="67">
        <f ca="1">VLOOKUP(G73,DiscountRate!$A$2:$E$26,5,0)</f>
        <v>0.9646117680416415</v>
      </c>
      <c r="L73" s="1">
        <v>2.41</v>
      </c>
      <c r="M73" s="1">
        <v>2.61</v>
      </c>
      <c r="N73" s="4">
        <f>(M73-L73)*I73</f>
        <v>7038.9336599999897</v>
      </c>
      <c r="O73" s="33">
        <f t="shared" si="10"/>
        <v>7129.9999999999909</v>
      </c>
      <c r="P73" s="42">
        <f t="shared" ca="1" si="11"/>
        <v>6877.6819061368951</v>
      </c>
    </row>
    <row r="74" spans="1:16" s="1" customFormat="1" x14ac:dyDescent="0.2">
      <c r="A74" s="1" t="s">
        <v>40</v>
      </c>
      <c r="B74" s="2">
        <v>37180</v>
      </c>
      <c r="C74" s="1" t="s">
        <v>54</v>
      </c>
      <c r="D74" s="20" t="s">
        <v>46</v>
      </c>
      <c r="E74" s="20" t="s">
        <v>46</v>
      </c>
      <c r="F74" s="5" t="s">
        <v>34</v>
      </c>
      <c r="G74" s="2">
        <v>37469</v>
      </c>
      <c r="H74" s="3">
        <v>0</v>
      </c>
      <c r="I74" s="3">
        <v>0</v>
      </c>
      <c r="J74" s="3"/>
      <c r="K74" s="67">
        <f ca="1">VLOOKUP(G74,DiscountRate!$A$2:$E$26,5,0)</f>
        <v>0.95961300323248355</v>
      </c>
      <c r="L74" s="1">
        <v>0</v>
      </c>
      <c r="N74" s="4">
        <v>0</v>
      </c>
      <c r="O74" s="33">
        <f t="shared" si="10"/>
        <v>0</v>
      </c>
      <c r="P74" s="42">
        <f t="shared" ca="1" si="11"/>
        <v>0</v>
      </c>
    </row>
    <row r="75" spans="1:16" s="1" customFormat="1" x14ac:dyDescent="0.2">
      <c r="A75" s="1" t="s">
        <v>40</v>
      </c>
      <c r="B75" s="2">
        <v>37180</v>
      </c>
      <c r="C75" s="1" t="s">
        <v>54</v>
      </c>
      <c r="D75" s="20" t="s">
        <v>46</v>
      </c>
      <c r="E75" s="20" t="s">
        <v>46</v>
      </c>
      <c r="F75" s="5" t="s">
        <v>34</v>
      </c>
      <c r="G75" s="2">
        <v>37469</v>
      </c>
      <c r="H75" s="3">
        <v>35650</v>
      </c>
      <c r="I75" s="3">
        <v>35128.612500000003</v>
      </c>
      <c r="J75" s="67">
        <f>I75/H75</f>
        <v>0.98537482468443205</v>
      </c>
      <c r="K75" s="67">
        <f ca="1">VLOOKUP(G75,DiscountRate!$A$2:$E$26,5,0)</f>
        <v>0.95961300323248355</v>
      </c>
      <c r="L75" s="1">
        <v>2.41</v>
      </c>
      <c r="M75" s="1">
        <v>2.65</v>
      </c>
      <c r="N75" s="4">
        <f>(M75-L75)*I75</f>
        <v>8430.8669999999929</v>
      </c>
      <c r="O75" s="33">
        <f t="shared" si="10"/>
        <v>8555.9999999999909</v>
      </c>
      <c r="P75" s="42">
        <f t="shared" ca="1" si="11"/>
        <v>8210.4488556571214</v>
      </c>
    </row>
    <row r="76" spans="1:16" s="1" customFormat="1" x14ac:dyDescent="0.2">
      <c r="A76" s="1" t="s">
        <v>40</v>
      </c>
      <c r="B76" s="2">
        <v>37180</v>
      </c>
      <c r="C76" s="1" t="s">
        <v>54</v>
      </c>
      <c r="D76" s="20" t="s">
        <v>46</v>
      </c>
      <c r="E76" s="20" t="s">
        <v>46</v>
      </c>
      <c r="F76" s="5" t="s">
        <v>34</v>
      </c>
      <c r="G76" s="2">
        <v>37500</v>
      </c>
      <c r="H76" s="3">
        <v>0</v>
      </c>
      <c r="I76" s="3">
        <v>0</v>
      </c>
      <c r="J76" s="3"/>
      <c r="K76" s="67">
        <f ca="1">VLOOKUP(G76,DiscountRate!$A$2:$E$26,5,0)</f>
        <v>0.95460168789397482</v>
      </c>
      <c r="L76" s="1">
        <v>0</v>
      </c>
      <c r="N76" s="4">
        <v>0</v>
      </c>
      <c r="O76" s="33">
        <f t="shared" si="10"/>
        <v>0</v>
      </c>
      <c r="P76" s="42">
        <f t="shared" ca="1" si="11"/>
        <v>0</v>
      </c>
    </row>
    <row r="77" spans="1:16" s="1" customFormat="1" x14ac:dyDescent="0.2">
      <c r="A77" s="1" t="s">
        <v>40</v>
      </c>
      <c r="B77" s="2">
        <v>37180</v>
      </c>
      <c r="C77" s="1" t="s">
        <v>54</v>
      </c>
      <c r="D77" s="20" t="s">
        <v>46</v>
      </c>
      <c r="E77" s="20" t="s">
        <v>46</v>
      </c>
      <c r="F77" s="5" t="s">
        <v>34</v>
      </c>
      <c r="G77" s="2">
        <v>37500</v>
      </c>
      <c r="H77" s="3">
        <v>34500</v>
      </c>
      <c r="I77" s="3">
        <v>33930.232600000003</v>
      </c>
      <c r="J77" s="67">
        <f>I77/H77</f>
        <v>0.98348500289855079</v>
      </c>
      <c r="K77" s="67">
        <f ca="1">VLOOKUP(G77,DiscountRate!$A$2:$E$26,5,0)</f>
        <v>0.95460168789397482</v>
      </c>
      <c r="L77" s="1">
        <v>2.41</v>
      </c>
      <c r="M77" s="1">
        <v>2.6549999999999998</v>
      </c>
      <c r="N77" s="4">
        <f>(M77-L77)*I77</f>
        <v>8312.9069869999894</v>
      </c>
      <c r="O77" s="33">
        <f t="shared" si="10"/>
        <v>8452.4999999999891</v>
      </c>
      <c r="P77" s="42">
        <f t="shared" ca="1" si="11"/>
        <v>8068.7707669238107</v>
      </c>
    </row>
    <row r="78" spans="1:16" s="1" customFormat="1" x14ac:dyDescent="0.2">
      <c r="A78" s="1" t="s">
        <v>40</v>
      </c>
      <c r="B78" s="2">
        <v>37180</v>
      </c>
      <c r="C78" s="1" t="s">
        <v>54</v>
      </c>
      <c r="D78" s="20" t="s">
        <v>46</v>
      </c>
      <c r="E78" s="20" t="s">
        <v>46</v>
      </c>
      <c r="F78" s="5" t="s">
        <v>34</v>
      </c>
      <c r="G78" s="2">
        <v>37530</v>
      </c>
      <c r="H78" s="3">
        <v>0</v>
      </c>
      <c r="I78" s="3">
        <v>0</v>
      </c>
      <c r="J78" s="3"/>
      <c r="K78" s="67">
        <f ca="1">VLOOKUP(G78,DiscountRate!$A$2:$E$26,5,0)</f>
        <v>0.94967869608928046</v>
      </c>
      <c r="L78" s="1">
        <v>0</v>
      </c>
      <c r="N78" s="4">
        <v>0</v>
      </c>
      <c r="O78" s="33">
        <f t="shared" si="10"/>
        <v>0</v>
      </c>
      <c r="P78" s="42">
        <f t="shared" ca="1" si="11"/>
        <v>0</v>
      </c>
    </row>
    <row r="79" spans="1:16" s="1" customFormat="1" x14ac:dyDescent="0.2">
      <c r="A79" s="1" t="s">
        <v>40</v>
      </c>
      <c r="B79" s="2">
        <v>37180</v>
      </c>
      <c r="C79" s="1" t="s">
        <v>54</v>
      </c>
      <c r="D79" s="20" t="s">
        <v>46</v>
      </c>
      <c r="E79" s="20" t="s">
        <v>46</v>
      </c>
      <c r="F79" s="5" t="s">
        <v>34</v>
      </c>
      <c r="G79" s="2">
        <v>37530</v>
      </c>
      <c r="H79" s="3">
        <v>35650</v>
      </c>
      <c r="I79" s="3">
        <v>34992.383900000001</v>
      </c>
      <c r="J79" s="67">
        <f>I79/H79</f>
        <v>0.98155354558204766</v>
      </c>
      <c r="K79" s="67">
        <f ca="1">VLOOKUP(G79,DiscountRate!$A$2:$E$26,5,0)</f>
        <v>0.94967869608928046</v>
      </c>
      <c r="L79" s="1">
        <v>2.41</v>
      </c>
      <c r="M79" s="1">
        <v>2.6949999999999998</v>
      </c>
      <c r="N79" s="4">
        <f>(M79-L79)*I79</f>
        <v>9972.8294114999899</v>
      </c>
      <c r="O79" s="33">
        <f t="shared" si="10"/>
        <v>10160.249999999989</v>
      </c>
      <c r="P79" s="42">
        <f t="shared" ca="1" si="11"/>
        <v>9648.9729719411007</v>
      </c>
    </row>
    <row r="80" spans="1:16" s="1" customFormat="1" x14ac:dyDescent="0.2">
      <c r="A80" s="34" t="s">
        <v>155</v>
      </c>
      <c r="B80" s="2"/>
      <c r="D80" s="20"/>
      <c r="E80" s="20"/>
      <c r="F80" s="5"/>
      <c r="G80" s="2"/>
      <c r="H80" s="38">
        <f>SUM(H66:H79)</f>
        <v>246100</v>
      </c>
      <c r="I80" s="38">
        <f>SUM(I66:I79)</f>
        <v>242904.10649999999</v>
      </c>
      <c r="J80" s="38"/>
      <c r="K80" s="67" t="e">
        <f>VLOOKUP(G80,DiscountRate!$A$2:$E$26,5,0)</f>
        <v>#N/A</v>
      </c>
      <c r="L80" s="34"/>
      <c r="M80" s="34"/>
      <c r="N80" s="41">
        <f>SUM(N66:N79)</f>
        <v>45842.313723999927</v>
      </c>
      <c r="O80" s="41">
        <f>SUM(O66:O79)</f>
        <v>46505.999999999927</v>
      </c>
      <c r="P80" s="41">
        <f ca="1">SUM(P66:P79)</f>
        <v>44683.66209468506</v>
      </c>
    </row>
    <row r="81" spans="1:16" s="1" customFormat="1" x14ac:dyDescent="0.2">
      <c r="A81" s="1" t="s">
        <v>37</v>
      </c>
      <c r="B81" s="2">
        <v>37180</v>
      </c>
      <c r="C81" s="1" t="s">
        <v>97</v>
      </c>
      <c r="D81" s="1" t="s">
        <v>43</v>
      </c>
      <c r="E81" s="1" t="s">
        <v>36</v>
      </c>
      <c r="F81" s="5" t="s">
        <v>34</v>
      </c>
      <c r="G81" s="2">
        <v>37347</v>
      </c>
      <c r="H81" s="3">
        <v>-115500</v>
      </c>
      <c r="I81" s="3">
        <v>-114592.9106</v>
      </c>
      <c r="J81" s="67">
        <f>I81/H81</f>
        <v>0.99214641212121213</v>
      </c>
      <c r="K81" s="67">
        <f ca="1">VLOOKUP(G81,DiscountRate!$A$2:$E$26,5,0)</f>
        <v>0.97893818890568229</v>
      </c>
      <c r="L81" s="1">
        <v>2.94</v>
      </c>
      <c r="M81" s="37">
        <f t="shared" ref="M81:M87" si="12">(N81/I81)+L81</f>
        <v>3.0600000002443433</v>
      </c>
      <c r="N81" s="4">
        <v>-13751.149299999999</v>
      </c>
      <c r="O81" s="33">
        <f t="shared" si="10"/>
        <v>-13860.000028221653</v>
      </c>
      <c r="P81" s="42">
        <f t="shared" ca="1" si="11"/>
        <v>-13568.083325860011</v>
      </c>
    </row>
    <row r="82" spans="1:16" s="1" customFormat="1" x14ac:dyDescent="0.2">
      <c r="A82" s="1" t="s">
        <v>37</v>
      </c>
      <c r="B82" s="2">
        <v>37180</v>
      </c>
      <c r="C82" s="1" t="s">
        <v>97</v>
      </c>
      <c r="D82" s="1" t="s">
        <v>43</v>
      </c>
      <c r="E82" s="1" t="s">
        <v>36</v>
      </c>
      <c r="F82" s="5" t="s">
        <v>34</v>
      </c>
      <c r="G82" s="2">
        <v>37377</v>
      </c>
      <c r="H82" s="3">
        <v>-119350</v>
      </c>
      <c r="I82" s="3">
        <v>-118220.4774</v>
      </c>
      <c r="J82" s="67">
        <f t="shared" ref="J82:J87" si="13">I82/H82</f>
        <v>0.99053604859656474</v>
      </c>
      <c r="K82" s="67">
        <f ca="1">VLOOKUP(G82,DiscountRate!$A$2:$E$26,5,0)</f>
        <v>0.97420402670642303</v>
      </c>
      <c r="L82" s="1">
        <v>2.94</v>
      </c>
      <c r="M82" s="37">
        <f t="shared" si="12"/>
        <v>3.1000000001353403</v>
      </c>
      <c r="N82" s="4">
        <v>-18915.276399999999</v>
      </c>
      <c r="O82" s="33">
        <f t="shared" si="10"/>
        <v>-19096.00001615287</v>
      </c>
      <c r="P82" s="42">
        <f t="shared" ca="1" si="11"/>
        <v>-18603.400109722043</v>
      </c>
    </row>
    <row r="83" spans="1:16" s="1" customFormat="1" x14ac:dyDescent="0.2">
      <c r="A83" s="1" t="s">
        <v>37</v>
      </c>
      <c r="B83" s="2">
        <v>37180</v>
      </c>
      <c r="C83" s="1" t="s">
        <v>97</v>
      </c>
      <c r="D83" s="1" t="s">
        <v>43</v>
      </c>
      <c r="E83" s="1" t="s">
        <v>36</v>
      </c>
      <c r="F83" s="5" t="s">
        <v>34</v>
      </c>
      <c r="G83" s="2">
        <v>37408</v>
      </c>
      <c r="H83" s="3">
        <v>-115500</v>
      </c>
      <c r="I83" s="3">
        <v>-114216.2692</v>
      </c>
      <c r="J83" s="67">
        <f t="shared" si="13"/>
        <v>0.98888544761904762</v>
      </c>
      <c r="K83" s="67">
        <f ca="1">VLOOKUP(G83,DiscountRate!$A$2:$E$26,5,0)</f>
        <v>0.96934638980852328</v>
      </c>
      <c r="L83" s="1">
        <v>2.94</v>
      </c>
      <c r="M83" s="37">
        <f t="shared" si="12"/>
        <v>3.1450000001225744</v>
      </c>
      <c r="N83" s="4">
        <v>-23414.335200000001</v>
      </c>
      <c r="O83" s="33">
        <f t="shared" si="10"/>
        <v>-23677.500014157351</v>
      </c>
      <c r="P83" s="42">
        <f t="shared" ca="1" si="11"/>
        <v>-22951.699158414689</v>
      </c>
    </row>
    <row r="84" spans="1:16" s="1" customFormat="1" x14ac:dyDescent="0.2">
      <c r="A84" s="1" t="s">
        <v>37</v>
      </c>
      <c r="B84" s="2">
        <v>37180</v>
      </c>
      <c r="C84" s="1" t="s">
        <v>97</v>
      </c>
      <c r="D84" s="1" t="s">
        <v>43</v>
      </c>
      <c r="E84" s="1" t="s">
        <v>36</v>
      </c>
      <c r="F84" s="5" t="s">
        <v>34</v>
      </c>
      <c r="G84" s="2">
        <v>37438</v>
      </c>
      <c r="H84" s="3">
        <v>-119350</v>
      </c>
      <c r="I84" s="3">
        <v>-117825.62880000001</v>
      </c>
      <c r="J84" s="67">
        <f t="shared" si="13"/>
        <v>0.98722772350230414</v>
      </c>
      <c r="K84" s="67">
        <f ca="1">VLOOKUP(G84,DiscountRate!$A$2:$E$26,5,0)</f>
        <v>0.9646117680416415</v>
      </c>
      <c r="L84" s="1">
        <v>2.94</v>
      </c>
      <c r="M84" s="37">
        <f t="shared" si="12"/>
        <v>3.1850000003734333</v>
      </c>
      <c r="N84" s="4">
        <v>-28867.2791</v>
      </c>
      <c r="O84" s="33">
        <f t="shared" si="10"/>
        <v>-29240.750044569275</v>
      </c>
      <c r="P84" s="42">
        <f t="shared" ca="1" si="11"/>
        <v>-28205.971599355675</v>
      </c>
    </row>
    <row r="85" spans="1:16" s="1" customFormat="1" x14ac:dyDescent="0.2">
      <c r="A85" s="1" t="s">
        <v>37</v>
      </c>
      <c r="B85" s="2">
        <v>37180</v>
      </c>
      <c r="C85" s="1" t="s">
        <v>97</v>
      </c>
      <c r="D85" s="1" t="s">
        <v>43</v>
      </c>
      <c r="E85" s="1" t="s">
        <v>36</v>
      </c>
      <c r="F85" s="5" t="s">
        <v>34</v>
      </c>
      <c r="G85" s="2">
        <v>37469</v>
      </c>
      <c r="H85" s="3">
        <v>-119350</v>
      </c>
      <c r="I85" s="3">
        <v>-117604.48540000001</v>
      </c>
      <c r="J85" s="67">
        <f t="shared" si="13"/>
        <v>0.98537482530372855</v>
      </c>
      <c r="K85" s="67">
        <f ca="1">VLOOKUP(G85,DiscountRate!$A$2:$E$26,5,0)</f>
        <v>0.95961300323248355</v>
      </c>
      <c r="L85" s="1">
        <v>2.94</v>
      </c>
      <c r="M85" s="37">
        <f t="shared" si="12"/>
        <v>3.22499999966838</v>
      </c>
      <c r="N85" s="4">
        <v>-33517.278299999998</v>
      </c>
      <c r="O85" s="33">
        <f t="shared" si="10"/>
        <v>-34014.749960421163</v>
      </c>
      <c r="P85" s="42">
        <f t="shared" ca="1" si="11"/>
        <v>-32640.996363721752</v>
      </c>
    </row>
    <row r="86" spans="1:16" s="1" customFormat="1" x14ac:dyDescent="0.2">
      <c r="A86" s="1" t="s">
        <v>37</v>
      </c>
      <c r="B86" s="2">
        <v>37180</v>
      </c>
      <c r="C86" s="1" t="s">
        <v>97</v>
      </c>
      <c r="D86" s="1" t="s">
        <v>43</v>
      </c>
      <c r="E86" s="1" t="s">
        <v>36</v>
      </c>
      <c r="F86" s="5" t="s">
        <v>34</v>
      </c>
      <c r="G86" s="2">
        <v>37500</v>
      </c>
      <c r="H86" s="3">
        <v>-115500</v>
      </c>
      <c r="I86" s="3">
        <v>-113592.51790000001</v>
      </c>
      <c r="J86" s="67">
        <f t="shared" si="13"/>
        <v>0.98348500346320356</v>
      </c>
      <c r="K86" s="67">
        <f ca="1">VLOOKUP(G86,DiscountRate!$A$2:$E$26,5,0)</f>
        <v>0.95460168789397482</v>
      </c>
      <c r="L86" s="1">
        <v>2.94</v>
      </c>
      <c r="M86" s="37">
        <f t="shared" si="12"/>
        <v>3.2300000000792304</v>
      </c>
      <c r="N86" s="4">
        <v>-32941.830199999997</v>
      </c>
      <c r="O86" s="33">
        <f t="shared" si="10"/>
        <v>-33495.000009151117</v>
      </c>
      <c r="P86" s="42">
        <f t="shared" ca="1" si="11"/>
        <v>-31974.383544744356</v>
      </c>
    </row>
    <row r="87" spans="1:16" s="1" customFormat="1" x14ac:dyDescent="0.2">
      <c r="A87" s="1" t="s">
        <v>37</v>
      </c>
      <c r="B87" s="2">
        <v>37180</v>
      </c>
      <c r="C87" s="1" t="s">
        <v>97</v>
      </c>
      <c r="D87" s="1" t="s">
        <v>43</v>
      </c>
      <c r="E87" s="1" t="s">
        <v>36</v>
      </c>
      <c r="F87" s="5" t="s">
        <v>34</v>
      </c>
      <c r="G87" s="2">
        <v>37530</v>
      </c>
      <c r="H87" s="3">
        <v>-119350</v>
      </c>
      <c r="I87" s="3">
        <v>-117148.4158</v>
      </c>
      <c r="J87" s="67">
        <f t="shared" si="13"/>
        <v>0.9815535467113532</v>
      </c>
      <c r="K87" s="67">
        <f ca="1">VLOOKUP(G87,DiscountRate!$A$2:$E$26,5,0)</f>
        <v>0.94967869608928046</v>
      </c>
      <c r="L87" s="1">
        <v>2.94</v>
      </c>
      <c r="M87" s="37">
        <f t="shared" si="12"/>
        <v>3.2699999998804934</v>
      </c>
      <c r="N87" s="4">
        <v>-38658.977200000001</v>
      </c>
      <c r="O87" s="33">
        <f t="shared" si="10"/>
        <v>-39385.499985736889</v>
      </c>
      <c r="P87" s="42">
        <f t="shared" ca="1" si="11"/>
        <v>-37403.570271278986</v>
      </c>
    </row>
    <row r="88" spans="1:16" s="1" customFormat="1" x14ac:dyDescent="0.2">
      <c r="A88" s="34" t="s">
        <v>155</v>
      </c>
      <c r="B88" s="2"/>
      <c r="F88" s="5"/>
      <c r="G88" s="2"/>
      <c r="H88" s="38">
        <f>SUM(H81:H87)</f>
        <v>-823900</v>
      </c>
      <c r="I88" s="38">
        <f>SUM(I81:I87)</f>
        <v>-813200.7050999999</v>
      </c>
      <c r="J88" s="38"/>
      <c r="K88" s="67" t="e">
        <f>VLOOKUP(G88,DiscountRate!$A$2:$E$26,5,0)</f>
        <v>#N/A</v>
      </c>
      <c r="N88" s="41">
        <f>SUM(N81:N87)</f>
        <v>-190066.1257</v>
      </c>
      <c r="O88" s="41">
        <f>SUM(O81:O87)</f>
        <v>-192769.50005841031</v>
      </c>
      <c r="P88" s="41">
        <f ca="1">SUM(P81:P87)</f>
        <v>-185348.10437309751</v>
      </c>
    </row>
    <row r="89" spans="1:16" s="1" customFormat="1" x14ac:dyDescent="0.2">
      <c r="A89" s="1" t="s">
        <v>40</v>
      </c>
      <c r="B89" s="2">
        <v>37180</v>
      </c>
      <c r="C89" s="1" t="s">
        <v>98</v>
      </c>
      <c r="D89" s="1" t="s">
        <v>43</v>
      </c>
      <c r="E89" s="1" t="s">
        <v>36</v>
      </c>
      <c r="F89" s="5" t="s">
        <v>34</v>
      </c>
      <c r="G89" s="2">
        <v>37347</v>
      </c>
      <c r="H89" s="3">
        <v>-34500</v>
      </c>
      <c r="I89" s="3">
        <v>-34229.051200000002</v>
      </c>
      <c r="J89" s="67">
        <f>I89/H89</f>
        <v>0.99214641159420291</v>
      </c>
      <c r="K89" s="67">
        <f ca="1">VLOOKUP(G89,DiscountRate!$A$2:$E$26,5,0)</f>
        <v>0.97893818890568229</v>
      </c>
      <c r="L89" s="1">
        <v>2.94</v>
      </c>
      <c r="M89" s="37">
        <f t="shared" ref="M89:M95" si="14">(N89/I89)+L89</f>
        <v>3.0599999987145421</v>
      </c>
      <c r="N89" s="4">
        <v>-4107.4861000000001</v>
      </c>
      <c r="O89" s="33">
        <f t="shared" ref="O89:O95" si="15">(M89-L89)*H89</f>
        <v>-4139.9999556517041</v>
      </c>
      <c r="P89" s="42">
        <f t="shared" ca="1" si="11"/>
        <v>-4052.8040586552847</v>
      </c>
    </row>
    <row r="90" spans="1:16" s="1" customFormat="1" x14ac:dyDescent="0.2">
      <c r="A90" s="1" t="s">
        <v>40</v>
      </c>
      <c r="B90" s="2">
        <v>37180</v>
      </c>
      <c r="C90" s="1" t="s">
        <v>98</v>
      </c>
      <c r="D90" s="1" t="s">
        <v>43</v>
      </c>
      <c r="E90" s="1" t="s">
        <v>36</v>
      </c>
      <c r="F90" s="5" t="s">
        <v>34</v>
      </c>
      <c r="G90" s="2">
        <v>37377</v>
      </c>
      <c r="H90" s="3">
        <v>-35650</v>
      </c>
      <c r="I90" s="3">
        <v>-35312.610099999998</v>
      </c>
      <c r="J90" s="67">
        <f t="shared" ref="J90:J95" si="16">I90/H90</f>
        <v>0.99053604768583448</v>
      </c>
      <c r="K90" s="67">
        <f ca="1">VLOOKUP(G90,DiscountRate!$A$2:$E$26,5,0)</f>
        <v>0.97420402670642303</v>
      </c>
      <c r="L90" s="1">
        <v>2.94</v>
      </c>
      <c r="M90" s="37">
        <f t="shared" si="14"/>
        <v>3.0999999995469039</v>
      </c>
      <c r="N90" s="4">
        <v>-5650.0176000000001</v>
      </c>
      <c r="O90" s="33">
        <f t="shared" si="15"/>
        <v>-5703.9999838471249</v>
      </c>
      <c r="P90" s="42">
        <f t="shared" ca="1" si="11"/>
        <v>-5556.8597525972409</v>
      </c>
    </row>
    <row r="91" spans="1:16" s="1" customFormat="1" x14ac:dyDescent="0.2">
      <c r="A91" s="1" t="s">
        <v>40</v>
      </c>
      <c r="B91" s="2">
        <v>37180</v>
      </c>
      <c r="C91" s="1" t="s">
        <v>98</v>
      </c>
      <c r="D91" s="1" t="s">
        <v>43</v>
      </c>
      <c r="E91" s="1" t="s">
        <v>36</v>
      </c>
      <c r="F91" s="5" t="s">
        <v>34</v>
      </c>
      <c r="G91" s="2">
        <v>37408</v>
      </c>
      <c r="H91" s="3">
        <v>-34500</v>
      </c>
      <c r="I91" s="3">
        <v>-34116.547899999998</v>
      </c>
      <c r="J91" s="67">
        <f t="shared" si="16"/>
        <v>0.98888544637681153</v>
      </c>
      <c r="K91" s="67">
        <f ca="1">VLOOKUP(G91,DiscountRate!$A$2:$E$26,5,0)</f>
        <v>0.96934638980852328</v>
      </c>
      <c r="L91" s="1">
        <v>2.94</v>
      </c>
      <c r="M91" s="37">
        <f t="shared" si="14"/>
        <v>3.1449999994284297</v>
      </c>
      <c r="N91" s="4">
        <v>-6993.8923000000004</v>
      </c>
      <c r="O91" s="33">
        <f t="shared" si="15"/>
        <v>-7072.4999802808252</v>
      </c>
      <c r="P91" s="42">
        <f t="shared" ca="1" si="11"/>
        <v>-6855.7023228060707</v>
      </c>
    </row>
    <row r="92" spans="1:16" s="1" customFormat="1" x14ac:dyDescent="0.2">
      <c r="A92" s="1" t="s">
        <v>40</v>
      </c>
      <c r="B92" s="2">
        <v>37180</v>
      </c>
      <c r="C92" s="1" t="s">
        <v>98</v>
      </c>
      <c r="D92" s="1" t="s">
        <v>43</v>
      </c>
      <c r="E92" s="1" t="s">
        <v>36</v>
      </c>
      <c r="F92" s="5" t="s">
        <v>34</v>
      </c>
      <c r="G92" s="2">
        <v>37438</v>
      </c>
      <c r="H92" s="3">
        <v>-35650</v>
      </c>
      <c r="I92" s="3">
        <v>-35194.668299999998</v>
      </c>
      <c r="J92" s="67">
        <f t="shared" si="16"/>
        <v>0.98722772230014022</v>
      </c>
      <c r="K92" s="67">
        <f ca="1">VLOOKUP(G92,DiscountRate!$A$2:$E$26,5,0)</f>
        <v>0.9646117680416415</v>
      </c>
      <c r="L92" s="1">
        <v>2.94</v>
      </c>
      <c r="M92" s="37">
        <f t="shared" si="14"/>
        <v>3.1849999990481512</v>
      </c>
      <c r="N92" s="4">
        <v>-8622.6936999999998</v>
      </c>
      <c r="O92" s="33">
        <f t="shared" si="15"/>
        <v>-8734.2499660665926</v>
      </c>
      <c r="P92" s="42">
        <f t="shared" ca="1" si="11"/>
        <v>-8425.1603022851432</v>
      </c>
    </row>
    <row r="93" spans="1:16" s="1" customFormat="1" x14ac:dyDescent="0.2">
      <c r="A93" s="1" t="s">
        <v>40</v>
      </c>
      <c r="B93" s="2">
        <v>37180</v>
      </c>
      <c r="C93" s="1" t="s">
        <v>98</v>
      </c>
      <c r="D93" s="1" t="s">
        <v>43</v>
      </c>
      <c r="E93" s="1" t="s">
        <v>36</v>
      </c>
      <c r="F93" s="5" t="s">
        <v>34</v>
      </c>
      <c r="G93" s="2">
        <v>37469</v>
      </c>
      <c r="H93" s="3">
        <v>-35650</v>
      </c>
      <c r="I93" s="3">
        <v>-35128.612500000003</v>
      </c>
      <c r="J93" s="67">
        <f t="shared" si="16"/>
        <v>0.98537482468443205</v>
      </c>
      <c r="K93" s="67">
        <f ca="1">VLOOKUP(G93,DiscountRate!$A$2:$E$26,5,0)</f>
        <v>0.95961300323248355</v>
      </c>
      <c r="L93" s="1">
        <v>2.94</v>
      </c>
      <c r="M93" s="37">
        <f t="shared" si="14"/>
        <v>3.2250000010675057</v>
      </c>
      <c r="N93" s="4">
        <v>-10011.6546</v>
      </c>
      <c r="O93" s="33">
        <f t="shared" si="15"/>
        <v>-10160.250038056582</v>
      </c>
      <c r="P93" s="42">
        <f t="shared" ca="1" si="11"/>
        <v>-9749.9080526124308</v>
      </c>
    </row>
    <row r="94" spans="1:16" s="1" customFormat="1" x14ac:dyDescent="0.2">
      <c r="A94" s="1" t="s">
        <v>40</v>
      </c>
      <c r="B94" s="2">
        <v>37180</v>
      </c>
      <c r="C94" s="1" t="s">
        <v>98</v>
      </c>
      <c r="D94" s="1" t="s">
        <v>43</v>
      </c>
      <c r="E94" s="1" t="s">
        <v>36</v>
      </c>
      <c r="F94" s="5" t="s">
        <v>34</v>
      </c>
      <c r="G94" s="2">
        <v>37500</v>
      </c>
      <c r="H94" s="3">
        <v>-34500</v>
      </c>
      <c r="I94" s="3">
        <v>-33930.232600000003</v>
      </c>
      <c r="J94" s="67">
        <f t="shared" si="16"/>
        <v>0.98348500289855079</v>
      </c>
      <c r="K94" s="67">
        <f ca="1">VLOOKUP(G94,DiscountRate!$A$2:$E$26,5,0)</f>
        <v>0.95460168789397482</v>
      </c>
      <c r="L94" s="1">
        <v>2.94</v>
      </c>
      <c r="M94" s="37">
        <f t="shared" si="14"/>
        <v>3.2300000013557231</v>
      </c>
      <c r="N94" s="4">
        <v>-9839.7674999999999</v>
      </c>
      <c r="O94" s="33">
        <f t="shared" si="15"/>
        <v>-10005.000046772448</v>
      </c>
      <c r="P94" s="42">
        <f t="shared" ca="1" si="11"/>
        <v>-9550.7899320282759</v>
      </c>
    </row>
    <row r="95" spans="1:16" s="1" customFormat="1" x14ac:dyDescent="0.2">
      <c r="A95" s="1" t="s">
        <v>40</v>
      </c>
      <c r="B95" s="2">
        <v>37180</v>
      </c>
      <c r="C95" s="1" t="s">
        <v>98</v>
      </c>
      <c r="D95" s="1" t="s">
        <v>43</v>
      </c>
      <c r="E95" s="1" t="s">
        <v>36</v>
      </c>
      <c r="F95" s="5" t="s">
        <v>34</v>
      </c>
      <c r="G95" s="2">
        <v>37530</v>
      </c>
      <c r="H95" s="3">
        <v>-35650</v>
      </c>
      <c r="I95" s="3">
        <v>-34992.383900000001</v>
      </c>
      <c r="J95" s="67">
        <f t="shared" si="16"/>
        <v>0.98155354558204766</v>
      </c>
      <c r="K95" s="67">
        <f ca="1">VLOOKUP(G95,DiscountRate!$A$2:$E$26,5,0)</f>
        <v>0.94967869608928046</v>
      </c>
      <c r="L95" s="1">
        <v>2.94</v>
      </c>
      <c r="M95" s="37">
        <f t="shared" si="14"/>
        <v>3.2700000003715095</v>
      </c>
      <c r="N95" s="4">
        <v>-11547.486699999999</v>
      </c>
      <c r="O95" s="33">
        <f t="shared" si="15"/>
        <v>-11764.500013244317</v>
      </c>
      <c r="P95" s="42">
        <f t="shared" ca="1" si="11"/>
        <v>-11172.495032720184</v>
      </c>
    </row>
    <row r="96" spans="1:16" s="1" customFormat="1" x14ac:dyDescent="0.2">
      <c r="B96" s="2"/>
      <c r="F96" s="5"/>
      <c r="G96" s="2"/>
      <c r="H96" s="38">
        <f>SUM(H89:H95)</f>
        <v>-246100</v>
      </c>
      <c r="I96" s="38">
        <f>SUM(I89:I95)</f>
        <v>-242904.10649999999</v>
      </c>
      <c r="J96" s="38"/>
      <c r="K96" s="67" t="e">
        <f>VLOOKUP(G96,DiscountRate!$A$2:$E$26,5,0)</f>
        <v>#N/A</v>
      </c>
      <c r="L96" s="34"/>
      <c r="M96" s="34"/>
      <c r="N96" s="41">
        <f>SUM(N89:N95)</f>
        <v>-56772.998500000002</v>
      </c>
      <c r="O96" s="41">
        <f>SUM(O89:O95)</f>
        <v>-57580.499983919595</v>
      </c>
      <c r="P96" s="41">
        <f ca="1">SUM(P89:P95)</f>
        <v>-55363.719453704631</v>
      </c>
    </row>
    <row r="97" spans="1:16" s="1" customFormat="1" x14ac:dyDescent="0.2">
      <c r="A97" s="34" t="s">
        <v>131</v>
      </c>
      <c r="B97" s="2"/>
      <c r="F97" s="5"/>
      <c r="G97" s="2"/>
      <c r="H97" s="3"/>
      <c r="I97" s="3"/>
      <c r="J97" s="3"/>
      <c r="K97" s="67" t="e">
        <f>VLOOKUP(G97,DiscountRate!$A$2:$E$26,5,0)</f>
        <v>#N/A</v>
      </c>
      <c r="N97" s="4"/>
      <c r="O97" s="33"/>
      <c r="P97" s="42" t="e">
        <f t="shared" si="11"/>
        <v>#N/A</v>
      </c>
    </row>
    <row r="98" spans="1:16" s="1" customFormat="1" x14ac:dyDescent="0.2">
      <c r="A98" s="1" t="s">
        <v>37</v>
      </c>
      <c r="B98" s="2">
        <v>37180</v>
      </c>
      <c r="C98" s="1" t="s">
        <v>55</v>
      </c>
      <c r="D98" s="20" t="s">
        <v>46</v>
      </c>
      <c r="E98" s="20" t="s">
        <v>46</v>
      </c>
      <c r="F98" s="5" t="s">
        <v>34</v>
      </c>
      <c r="G98" s="2">
        <v>37347</v>
      </c>
      <c r="H98" s="3">
        <v>0</v>
      </c>
      <c r="I98" s="3">
        <v>0</v>
      </c>
      <c r="J98" s="3"/>
      <c r="K98" s="67">
        <f ca="1">VLOOKUP(G98,DiscountRate!$A$2:$E$26,5,0)</f>
        <v>0.97893818890568229</v>
      </c>
      <c r="L98" s="1">
        <v>0</v>
      </c>
      <c r="N98" s="4">
        <v>0</v>
      </c>
      <c r="O98" s="33">
        <f t="shared" ref="O98:O111" si="17">(M98-L98)*H98</f>
        <v>0</v>
      </c>
      <c r="P98" s="42">
        <f t="shared" ca="1" si="11"/>
        <v>0</v>
      </c>
    </row>
    <row r="99" spans="1:16" s="1" customFormat="1" x14ac:dyDescent="0.2">
      <c r="A99" s="1" t="s">
        <v>37</v>
      </c>
      <c r="B99" s="2">
        <v>37180</v>
      </c>
      <c r="C99" s="1" t="s">
        <v>55</v>
      </c>
      <c r="D99" s="20" t="s">
        <v>46</v>
      </c>
      <c r="E99" s="20" t="s">
        <v>46</v>
      </c>
      <c r="F99" s="5" t="s">
        <v>34</v>
      </c>
      <c r="G99" s="2">
        <v>37347</v>
      </c>
      <c r="H99" s="3">
        <v>115500</v>
      </c>
      <c r="I99" s="3">
        <v>114592.9106</v>
      </c>
      <c r="J99" s="67">
        <f>I99/H99</f>
        <v>0.99214641212121213</v>
      </c>
      <c r="K99" s="67">
        <f ca="1">VLOOKUP(G99,DiscountRate!$A$2:$E$26,5,0)</f>
        <v>0.97893818890568229</v>
      </c>
      <c r="L99" s="1">
        <v>2.44</v>
      </c>
      <c r="M99" s="1">
        <v>2.4849999999999999</v>
      </c>
      <c r="N99" s="4">
        <f>(M99-L99)*I99</f>
        <v>5156.6809769999918</v>
      </c>
      <c r="O99" s="33">
        <f t="shared" si="17"/>
        <v>5197.4999999999918</v>
      </c>
      <c r="P99" s="42">
        <f t="shared" ca="1" si="11"/>
        <v>5088.0312368372761</v>
      </c>
    </row>
    <row r="100" spans="1:16" s="1" customFormat="1" x14ac:dyDescent="0.2">
      <c r="A100" s="1" t="s">
        <v>37</v>
      </c>
      <c r="B100" s="2">
        <v>37180</v>
      </c>
      <c r="C100" s="1" t="s">
        <v>55</v>
      </c>
      <c r="D100" s="20" t="s">
        <v>46</v>
      </c>
      <c r="E100" s="20" t="s">
        <v>46</v>
      </c>
      <c r="F100" s="5" t="s">
        <v>34</v>
      </c>
      <c r="G100" s="2">
        <v>37377</v>
      </c>
      <c r="H100" s="3">
        <v>0</v>
      </c>
      <c r="I100" s="3">
        <v>0</v>
      </c>
      <c r="J100" s="3"/>
      <c r="K100" s="67">
        <f ca="1">VLOOKUP(G100,DiscountRate!$A$2:$E$26,5,0)</f>
        <v>0.97420402670642303</v>
      </c>
      <c r="L100" s="1">
        <v>0</v>
      </c>
      <c r="N100" s="4">
        <v>0</v>
      </c>
      <c r="O100" s="33">
        <f t="shared" si="17"/>
        <v>0</v>
      </c>
      <c r="P100" s="42">
        <f t="shared" ca="1" si="11"/>
        <v>0</v>
      </c>
    </row>
    <row r="101" spans="1:16" s="1" customFormat="1" x14ac:dyDescent="0.2">
      <c r="A101" s="1" t="s">
        <v>37</v>
      </c>
      <c r="B101" s="2">
        <v>37180</v>
      </c>
      <c r="C101" s="1" t="s">
        <v>55</v>
      </c>
      <c r="D101" s="20" t="s">
        <v>46</v>
      </c>
      <c r="E101" s="20" t="s">
        <v>46</v>
      </c>
      <c r="F101" s="5" t="s">
        <v>34</v>
      </c>
      <c r="G101" s="2">
        <v>37377</v>
      </c>
      <c r="H101" s="3">
        <v>119350</v>
      </c>
      <c r="I101" s="3">
        <v>118220.4774</v>
      </c>
      <c r="J101" s="67">
        <f>I101/H101</f>
        <v>0.99053604859656474</v>
      </c>
      <c r="K101" s="67">
        <f ca="1">VLOOKUP(G101,DiscountRate!$A$2:$E$26,5,0)</f>
        <v>0.97420402670642303</v>
      </c>
      <c r="L101" s="1">
        <v>2.44</v>
      </c>
      <c r="M101" s="1">
        <v>2.5249999999999999</v>
      </c>
      <c r="N101" s="4">
        <f>(M101-L101)*I101</f>
        <v>10048.740578999996</v>
      </c>
      <c r="O101" s="33">
        <f t="shared" si="17"/>
        <v>10144.749999999996</v>
      </c>
      <c r="P101" s="42">
        <f t="shared" ca="1" si="11"/>
        <v>9883.05629992998</v>
      </c>
    </row>
    <row r="102" spans="1:16" s="1" customFormat="1" x14ac:dyDescent="0.2">
      <c r="A102" s="1" t="s">
        <v>37</v>
      </c>
      <c r="B102" s="2">
        <v>37180</v>
      </c>
      <c r="C102" s="1" t="s">
        <v>55</v>
      </c>
      <c r="D102" s="20" t="s">
        <v>46</v>
      </c>
      <c r="E102" s="20" t="s">
        <v>46</v>
      </c>
      <c r="F102" s="5" t="s">
        <v>34</v>
      </c>
      <c r="G102" s="2">
        <v>37408</v>
      </c>
      <c r="H102" s="3">
        <v>0</v>
      </c>
      <c r="I102" s="3">
        <v>0</v>
      </c>
      <c r="J102" s="3"/>
      <c r="K102" s="67">
        <f ca="1">VLOOKUP(G102,DiscountRate!$A$2:$E$26,5,0)</f>
        <v>0.96934638980852328</v>
      </c>
      <c r="L102" s="1">
        <v>0</v>
      </c>
      <c r="N102" s="4">
        <v>0</v>
      </c>
      <c r="O102" s="33">
        <f t="shared" si="17"/>
        <v>0</v>
      </c>
      <c r="P102" s="42">
        <f t="shared" ca="1" si="11"/>
        <v>0</v>
      </c>
    </row>
    <row r="103" spans="1:16" s="1" customFormat="1" x14ac:dyDescent="0.2">
      <c r="A103" s="1" t="s">
        <v>37</v>
      </c>
      <c r="B103" s="2">
        <v>37180</v>
      </c>
      <c r="C103" s="1" t="s">
        <v>55</v>
      </c>
      <c r="D103" s="20" t="s">
        <v>46</v>
      </c>
      <c r="E103" s="20" t="s">
        <v>46</v>
      </c>
      <c r="F103" s="5" t="s">
        <v>34</v>
      </c>
      <c r="G103" s="2">
        <v>37408</v>
      </c>
      <c r="H103" s="3">
        <v>115500</v>
      </c>
      <c r="I103" s="3">
        <v>114216.2692</v>
      </c>
      <c r="J103" s="67">
        <f>I103/H103</f>
        <v>0.98888544761904762</v>
      </c>
      <c r="K103" s="67">
        <f ca="1">VLOOKUP(G103,DiscountRate!$A$2:$E$26,5,0)</f>
        <v>0.96934638980852328</v>
      </c>
      <c r="L103" s="1">
        <v>2.44</v>
      </c>
      <c r="M103" s="1">
        <v>2.57</v>
      </c>
      <c r="N103" s="4">
        <f>(M103-L103)*I103</f>
        <v>14848.114995999988</v>
      </c>
      <c r="O103" s="33">
        <f t="shared" si="17"/>
        <v>15014.999999999987</v>
      </c>
      <c r="P103" s="42">
        <f t="shared" ca="1" si="11"/>
        <v>14554.736042974966</v>
      </c>
    </row>
    <row r="104" spans="1:16" s="1" customFormat="1" x14ac:dyDescent="0.2">
      <c r="A104" s="1" t="s">
        <v>37</v>
      </c>
      <c r="B104" s="2">
        <v>37180</v>
      </c>
      <c r="C104" s="1" t="s">
        <v>55</v>
      </c>
      <c r="D104" s="20" t="s">
        <v>46</v>
      </c>
      <c r="E104" s="20" t="s">
        <v>46</v>
      </c>
      <c r="F104" s="5" t="s">
        <v>34</v>
      </c>
      <c r="G104" s="2">
        <v>37438</v>
      </c>
      <c r="H104" s="3">
        <v>0</v>
      </c>
      <c r="I104" s="3">
        <v>0</v>
      </c>
      <c r="J104" s="3"/>
      <c r="K104" s="67">
        <f ca="1">VLOOKUP(G104,DiscountRate!$A$2:$E$26,5,0)</f>
        <v>0.9646117680416415</v>
      </c>
      <c r="L104" s="1">
        <v>0</v>
      </c>
      <c r="N104" s="4">
        <v>0</v>
      </c>
      <c r="O104" s="33">
        <f t="shared" si="17"/>
        <v>0</v>
      </c>
      <c r="P104" s="42">
        <f t="shared" ca="1" si="11"/>
        <v>0</v>
      </c>
    </row>
    <row r="105" spans="1:16" s="1" customFormat="1" x14ac:dyDescent="0.2">
      <c r="A105" s="1" t="s">
        <v>37</v>
      </c>
      <c r="B105" s="2">
        <v>37180</v>
      </c>
      <c r="C105" s="1" t="s">
        <v>55</v>
      </c>
      <c r="D105" s="20" t="s">
        <v>46</v>
      </c>
      <c r="E105" s="20" t="s">
        <v>46</v>
      </c>
      <c r="F105" s="5" t="s">
        <v>34</v>
      </c>
      <c r="G105" s="2">
        <v>37438</v>
      </c>
      <c r="H105" s="3">
        <v>119350</v>
      </c>
      <c r="I105" s="3">
        <v>117825.62880000001</v>
      </c>
      <c r="J105" s="67">
        <f>I105/H105</f>
        <v>0.98722772350230414</v>
      </c>
      <c r="K105" s="67">
        <f ca="1">VLOOKUP(G105,DiscountRate!$A$2:$E$26,5,0)</f>
        <v>0.9646117680416415</v>
      </c>
      <c r="L105" s="1">
        <v>2.44</v>
      </c>
      <c r="M105" s="1">
        <v>2.61</v>
      </c>
      <c r="N105" s="4">
        <f>(M105-L105)*I105</f>
        <v>20030.356895999994</v>
      </c>
      <c r="O105" s="33">
        <f t="shared" si="17"/>
        <v>20289.499999999993</v>
      </c>
      <c r="P105" s="42">
        <f t="shared" ca="1" si="11"/>
        <v>19571.490467680876</v>
      </c>
    </row>
    <row r="106" spans="1:16" s="1" customFormat="1" x14ac:dyDescent="0.2">
      <c r="A106" s="1" t="s">
        <v>37</v>
      </c>
      <c r="B106" s="2">
        <v>37180</v>
      </c>
      <c r="C106" s="1" t="s">
        <v>55</v>
      </c>
      <c r="D106" s="20" t="s">
        <v>46</v>
      </c>
      <c r="E106" s="20" t="s">
        <v>46</v>
      </c>
      <c r="F106" s="5" t="s">
        <v>34</v>
      </c>
      <c r="G106" s="2">
        <v>37469</v>
      </c>
      <c r="H106" s="3">
        <v>0</v>
      </c>
      <c r="I106" s="3">
        <v>0</v>
      </c>
      <c r="J106" s="3"/>
      <c r="K106" s="67">
        <f ca="1">VLOOKUP(G106,DiscountRate!$A$2:$E$26,5,0)</f>
        <v>0.95961300323248355</v>
      </c>
      <c r="L106" s="1">
        <v>0</v>
      </c>
      <c r="N106" s="4">
        <v>0</v>
      </c>
      <c r="O106" s="33">
        <f t="shared" si="17"/>
        <v>0</v>
      </c>
      <c r="P106" s="42">
        <f t="shared" ca="1" si="11"/>
        <v>0</v>
      </c>
    </row>
    <row r="107" spans="1:16" s="1" customFormat="1" x14ac:dyDescent="0.2">
      <c r="A107" s="1" t="s">
        <v>37</v>
      </c>
      <c r="B107" s="2">
        <v>37180</v>
      </c>
      <c r="C107" s="1" t="s">
        <v>55</v>
      </c>
      <c r="D107" s="20" t="s">
        <v>46</v>
      </c>
      <c r="E107" s="20" t="s">
        <v>46</v>
      </c>
      <c r="F107" s="5" t="s">
        <v>34</v>
      </c>
      <c r="G107" s="2">
        <v>37469</v>
      </c>
      <c r="H107" s="3">
        <v>119350</v>
      </c>
      <c r="I107" s="3">
        <v>117604.48540000001</v>
      </c>
      <c r="J107" s="67">
        <f>I107/H107</f>
        <v>0.98537482530372855</v>
      </c>
      <c r="K107" s="67">
        <f ca="1">VLOOKUP(G107,DiscountRate!$A$2:$E$26,5,0)</f>
        <v>0.95961300323248355</v>
      </c>
      <c r="L107" s="1">
        <v>2.44</v>
      </c>
      <c r="M107" s="1">
        <v>2.65</v>
      </c>
      <c r="N107" s="4">
        <f>(M107-L107)*I107</f>
        <v>24696.941933999999</v>
      </c>
      <c r="O107" s="33">
        <f t="shared" si="17"/>
        <v>25063.499999999996</v>
      </c>
      <c r="P107" s="42">
        <f t="shared" ca="1" si="11"/>
        <v>24051.260506517348</v>
      </c>
    </row>
    <row r="108" spans="1:16" s="1" customFormat="1" x14ac:dyDescent="0.2">
      <c r="A108" s="1" t="s">
        <v>37</v>
      </c>
      <c r="B108" s="2">
        <v>37180</v>
      </c>
      <c r="C108" s="1" t="s">
        <v>55</v>
      </c>
      <c r="D108" s="20" t="s">
        <v>46</v>
      </c>
      <c r="E108" s="20" t="s">
        <v>46</v>
      </c>
      <c r="F108" s="5" t="s">
        <v>34</v>
      </c>
      <c r="G108" s="2">
        <v>37500</v>
      </c>
      <c r="H108" s="3">
        <v>0</v>
      </c>
      <c r="I108" s="3">
        <v>0</v>
      </c>
      <c r="J108" s="3"/>
      <c r="K108" s="67">
        <f ca="1">VLOOKUP(G108,DiscountRate!$A$2:$E$26,5,0)</f>
        <v>0.95460168789397482</v>
      </c>
      <c r="L108" s="1">
        <v>0</v>
      </c>
      <c r="N108" s="4">
        <v>0</v>
      </c>
      <c r="O108" s="33">
        <f t="shared" si="17"/>
        <v>0</v>
      </c>
      <c r="P108" s="42">
        <f t="shared" ca="1" si="11"/>
        <v>0</v>
      </c>
    </row>
    <row r="109" spans="1:16" s="1" customFormat="1" x14ac:dyDescent="0.2">
      <c r="A109" s="1" t="s">
        <v>37</v>
      </c>
      <c r="B109" s="2">
        <v>37180</v>
      </c>
      <c r="C109" s="1" t="s">
        <v>55</v>
      </c>
      <c r="D109" s="20" t="s">
        <v>46</v>
      </c>
      <c r="E109" s="20" t="s">
        <v>46</v>
      </c>
      <c r="F109" s="5" t="s">
        <v>34</v>
      </c>
      <c r="G109" s="2">
        <v>37500</v>
      </c>
      <c r="H109" s="3">
        <v>115500</v>
      </c>
      <c r="I109" s="3">
        <v>113592.51790000001</v>
      </c>
      <c r="J109" s="67">
        <f>I109/H109</f>
        <v>0.98348500346320356</v>
      </c>
      <c r="K109" s="67">
        <f ca="1">VLOOKUP(G109,DiscountRate!$A$2:$E$26,5,0)</f>
        <v>0.95460168789397482</v>
      </c>
      <c r="L109" s="1">
        <v>2.44</v>
      </c>
      <c r="M109" s="1">
        <v>2.6549999999999998</v>
      </c>
      <c r="N109" s="4">
        <f>(M109-L109)*I109</f>
        <v>24422.391348499987</v>
      </c>
      <c r="O109" s="33">
        <f t="shared" si="17"/>
        <v>24832.499999999982</v>
      </c>
      <c r="P109" s="42">
        <f t="shared" ca="1" si="11"/>
        <v>23705.146414627114</v>
      </c>
    </row>
    <row r="110" spans="1:16" s="1" customFormat="1" x14ac:dyDescent="0.2">
      <c r="A110" s="1" t="s">
        <v>37</v>
      </c>
      <c r="B110" s="2">
        <v>37180</v>
      </c>
      <c r="C110" s="1" t="s">
        <v>55</v>
      </c>
      <c r="D110" s="20" t="s">
        <v>46</v>
      </c>
      <c r="E110" s="20" t="s">
        <v>46</v>
      </c>
      <c r="F110" s="5" t="s">
        <v>34</v>
      </c>
      <c r="G110" s="2">
        <v>37530</v>
      </c>
      <c r="H110" s="3">
        <v>0</v>
      </c>
      <c r="I110" s="3">
        <v>0</v>
      </c>
      <c r="J110" s="3"/>
      <c r="K110" s="67">
        <f ca="1">VLOOKUP(G110,DiscountRate!$A$2:$E$26,5,0)</f>
        <v>0.94967869608928046</v>
      </c>
      <c r="L110" s="1">
        <v>0</v>
      </c>
      <c r="N110" s="4">
        <v>0</v>
      </c>
      <c r="O110" s="33">
        <f t="shared" si="17"/>
        <v>0</v>
      </c>
      <c r="P110" s="42">
        <f t="shared" ca="1" si="11"/>
        <v>0</v>
      </c>
    </row>
    <row r="111" spans="1:16" s="1" customFormat="1" x14ac:dyDescent="0.2">
      <c r="A111" s="1" t="s">
        <v>37</v>
      </c>
      <c r="B111" s="2">
        <v>37180</v>
      </c>
      <c r="C111" s="1" t="s">
        <v>55</v>
      </c>
      <c r="D111" s="20" t="s">
        <v>46</v>
      </c>
      <c r="E111" s="20" t="s">
        <v>46</v>
      </c>
      <c r="F111" s="5" t="s">
        <v>34</v>
      </c>
      <c r="G111" s="2">
        <v>37530</v>
      </c>
      <c r="H111" s="3">
        <v>119350</v>
      </c>
      <c r="I111" s="3">
        <v>117148.4158</v>
      </c>
      <c r="J111" s="67">
        <f>I111/H111</f>
        <v>0.9815535467113532</v>
      </c>
      <c r="K111" s="67">
        <f ca="1">VLOOKUP(G111,DiscountRate!$A$2:$E$26,5,0)</f>
        <v>0.94967869608928046</v>
      </c>
      <c r="L111" s="1">
        <v>2.44</v>
      </c>
      <c r="M111" s="1">
        <v>2.6949999999999998</v>
      </c>
      <c r="N111" s="4">
        <f>(M111-L111)*I111</f>
        <v>29872.846028999989</v>
      </c>
      <c r="O111" s="33">
        <f t="shared" si="17"/>
        <v>30434.249999999989</v>
      </c>
      <c r="P111" s="42">
        <f t="shared" ca="1" si="11"/>
        <v>28902.75885645517</v>
      </c>
    </row>
    <row r="112" spans="1:16" s="1" customFormat="1" x14ac:dyDescent="0.2">
      <c r="A112" s="34" t="s">
        <v>131</v>
      </c>
      <c r="B112" s="2"/>
      <c r="D112" s="20"/>
      <c r="E112" s="20"/>
      <c r="F112" s="5"/>
      <c r="G112" s="2"/>
      <c r="H112" s="38">
        <f>SUM(H98:H111)</f>
        <v>823900</v>
      </c>
      <c r="I112" s="38">
        <f>SUM(I98:I111)</f>
        <v>813200.7050999999</v>
      </c>
      <c r="J112" s="38"/>
      <c r="K112" s="67" t="e">
        <f>VLOOKUP(G112,DiscountRate!$A$2:$E$26,5,0)</f>
        <v>#N/A</v>
      </c>
      <c r="L112" s="34"/>
      <c r="M112" s="34"/>
      <c r="N112" s="41">
        <f>SUM(N98:N111)</f>
        <v>129076.07275949996</v>
      </c>
      <c r="O112" s="41">
        <f>SUM(O98:O111)</f>
        <v>130976.99999999994</v>
      </c>
      <c r="P112" s="41">
        <f ca="1">SUM(P98:P111)</f>
        <v>125756.47982502273</v>
      </c>
    </row>
    <row r="113" spans="1:16" s="1" customFormat="1" x14ac:dyDescent="0.2">
      <c r="A113" s="1" t="s">
        <v>40</v>
      </c>
      <c r="B113" s="2">
        <v>37180</v>
      </c>
      <c r="C113" s="1" t="s">
        <v>56</v>
      </c>
      <c r="D113" s="20" t="s">
        <v>46</v>
      </c>
      <c r="E113" s="20" t="s">
        <v>46</v>
      </c>
      <c r="F113" s="5" t="s">
        <v>34</v>
      </c>
      <c r="G113" s="2">
        <v>37347</v>
      </c>
      <c r="H113" s="3">
        <v>0</v>
      </c>
      <c r="I113" s="3">
        <v>0</v>
      </c>
      <c r="J113" s="3"/>
      <c r="K113" s="67">
        <f ca="1">VLOOKUP(G113,DiscountRate!$A$2:$E$26,5,0)</f>
        <v>0.97893818890568229</v>
      </c>
      <c r="L113" s="1">
        <v>0</v>
      </c>
      <c r="N113" s="4">
        <v>0</v>
      </c>
      <c r="O113" s="33">
        <f t="shared" ref="O113:O126" si="18">(M113-L113)*H113</f>
        <v>0</v>
      </c>
      <c r="P113" s="42">
        <f t="shared" ca="1" si="11"/>
        <v>0</v>
      </c>
    </row>
    <row r="114" spans="1:16" s="1" customFormat="1" x14ac:dyDescent="0.2">
      <c r="A114" s="1" t="s">
        <v>40</v>
      </c>
      <c r="B114" s="2">
        <v>37180</v>
      </c>
      <c r="C114" s="1" t="s">
        <v>56</v>
      </c>
      <c r="D114" s="20" t="s">
        <v>46</v>
      </c>
      <c r="E114" s="20" t="s">
        <v>46</v>
      </c>
      <c r="F114" s="5" t="s">
        <v>34</v>
      </c>
      <c r="G114" s="2">
        <v>37347</v>
      </c>
      <c r="H114" s="3">
        <v>34500</v>
      </c>
      <c r="I114" s="3">
        <v>34229.051200000002</v>
      </c>
      <c r="J114" s="67">
        <f>I114/H114</f>
        <v>0.99214641159420291</v>
      </c>
      <c r="K114" s="67">
        <f ca="1">VLOOKUP(G114,DiscountRate!$A$2:$E$26,5,0)</f>
        <v>0.97893818890568229</v>
      </c>
      <c r="L114" s="1">
        <v>2.44</v>
      </c>
      <c r="M114" s="1">
        <v>2.4849999999999999</v>
      </c>
      <c r="N114" s="4">
        <f>(M114-L114)*I114</f>
        <v>1540.3073039999977</v>
      </c>
      <c r="O114" s="33">
        <f t="shared" si="18"/>
        <v>1552.4999999999975</v>
      </c>
      <c r="P114" s="42">
        <f t="shared" ca="1" si="11"/>
        <v>1519.8015382760696</v>
      </c>
    </row>
    <row r="115" spans="1:16" s="1" customFormat="1" x14ac:dyDescent="0.2">
      <c r="A115" s="1" t="s">
        <v>40</v>
      </c>
      <c r="B115" s="2">
        <v>37180</v>
      </c>
      <c r="C115" s="1" t="s">
        <v>56</v>
      </c>
      <c r="D115" s="20" t="s">
        <v>46</v>
      </c>
      <c r="E115" s="20" t="s">
        <v>46</v>
      </c>
      <c r="F115" s="5" t="s">
        <v>34</v>
      </c>
      <c r="G115" s="2">
        <v>37377</v>
      </c>
      <c r="H115" s="3">
        <v>0</v>
      </c>
      <c r="I115" s="3">
        <v>0</v>
      </c>
      <c r="J115" s="3"/>
      <c r="K115" s="67">
        <f ca="1">VLOOKUP(G115,DiscountRate!$A$2:$E$26,5,0)</f>
        <v>0.97420402670642303</v>
      </c>
      <c r="L115" s="1">
        <v>0</v>
      </c>
      <c r="N115" s="4">
        <v>0</v>
      </c>
      <c r="O115" s="33">
        <f t="shared" si="18"/>
        <v>0</v>
      </c>
      <c r="P115" s="42">
        <f t="shared" ca="1" si="11"/>
        <v>0</v>
      </c>
    </row>
    <row r="116" spans="1:16" s="1" customFormat="1" x14ac:dyDescent="0.2">
      <c r="A116" s="1" t="s">
        <v>40</v>
      </c>
      <c r="B116" s="2">
        <v>37180</v>
      </c>
      <c r="C116" s="1" t="s">
        <v>56</v>
      </c>
      <c r="D116" s="20" t="s">
        <v>46</v>
      </c>
      <c r="E116" s="20" t="s">
        <v>46</v>
      </c>
      <c r="F116" s="5" t="s">
        <v>34</v>
      </c>
      <c r="G116" s="2">
        <v>37377</v>
      </c>
      <c r="H116" s="3">
        <v>35650</v>
      </c>
      <c r="I116" s="3">
        <v>35312.610099999998</v>
      </c>
      <c r="J116" s="67">
        <f>I116/H116</f>
        <v>0.99053604768583448</v>
      </c>
      <c r="K116" s="67">
        <f ca="1">VLOOKUP(G116,DiscountRate!$A$2:$E$26,5,0)</f>
        <v>0.97420402670642303</v>
      </c>
      <c r="L116" s="1">
        <v>2.44</v>
      </c>
      <c r="M116" s="1">
        <v>2.5249999999999999</v>
      </c>
      <c r="N116" s="4">
        <f>(M116-L116)*I116</f>
        <v>3001.5718584999986</v>
      </c>
      <c r="O116" s="33">
        <f t="shared" si="18"/>
        <v>3030.2499999999986</v>
      </c>
      <c r="P116" s="42">
        <f t="shared" ca="1" si="11"/>
        <v>2952.0817519271372</v>
      </c>
    </row>
    <row r="117" spans="1:16" s="1" customFormat="1" x14ac:dyDescent="0.2">
      <c r="A117" s="1" t="s">
        <v>40</v>
      </c>
      <c r="B117" s="2">
        <v>37180</v>
      </c>
      <c r="C117" s="1" t="s">
        <v>56</v>
      </c>
      <c r="D117" s="20" t="s">
        <v>46</v>
      </c>
      <c r="E117" s="20" t="s">
        <v>46</v>
      </c>
      <c r="F117" s="5" t="s">
        <v>34</v>
      </c>
      <c r="G117" s="2">
        <v>37408</v>
      </c>
      <c r="H117" s="3">
        <v>0</v>
      </c>
      <c r="I117" s="3">
        <v>0</v>
      </c>
      <c r="J117" s="3"/>
      <c r="K117" s="67">
        <f ca="1">VLOOKUP(G117,DiscountRate!$A$2:$E$26,5,0)</f>
        <v>0.96934638980852328</v>
      </c>
      <c r="L117" s="1">
        <v>0</v>
      </c>
      <c r="N117" s="4">
        <v>0</v>
      </c>
      <c r="O117" s="33">
        <f t="shared" si="18"/>
        <v>0</v>
      </c>
      <c r="P117" s="42">
        <f t="shared" ca="1" si="11"/>
        <v>0</v>
      </c>
    </row>
    <row r="118" spans="1:16" s="1" customFormat="1" x14ac:dyDescent="0.2">
      <c r="A118" s="1" t="s">
        <v>40</v>
      </c>
      <c r="B118" s="2">
        <v>37180</v>
      </c>
      <c r="C118" s="1" t="s">
        <v>56</v>
      </c>
      <c r="D118" s="20" t="s">
        <v>46</v>
      </c>
      <c r="E118" s="20" t="s">
        <v>46</v>
      </c>
      <c r="F118" s="5" t="s">
        <v>34</v>
      </c>
      <c r="G118" s="2">
        <v>37408</v>
      </c>
      <c r="H118" s="3">
        <v>34500</v>
      </c>
      <c r="I118" s="3">
        <v>34116.547899999998</v>
      </c>
      <c r="J118" s="67">
        <f>I118/H118</f>
        <v>0.98888544637681153</v>
      </c>
      <c r="K118" s="67">
        <f ca="1">VLOOKUP(G118,DiscountRate!$A$2:$E$26,5,0)</f>
        <v>0.96934638980852328</v>
      </c>
      <c r="L118" s="1">
        <v>2.44</v>
      </c>
      <c r="M118" s="1">
        <v>2.57</v>
      </c>
      <c r="N118" s="4">
        <f>(M118-L118)*I118</f>
        <v>4435.1512269999957</v>
      </c>
      <c r="O118" s="33">
        <f t="shared" si="18"/>
        <v>4484.9999999999964</v>
      </c>
      <c r="P118" s="42">
        <f t="shared" ca="1" si="11"/>
        <v>4347.5185582912236</v>
      </c>
    </row>
    <row r="119" spans="1:16" s="1" customFormat="1" x14ac:dyDescent="0.2">
      <c r="A119" s="1" t="s">
        <v>40</v>
      </c>
      <c r="B119" s="2">
        <v>37180</v>
      </c>
      <c r="C119" s="1" t="s">
        <v>56</v>
      </c>
      <c r="D119" s="20" t="s">
        <v>46</v>
      </c>
      <c r="E119" s="20" t="s">
        <v>46</v>
      </c>
      <c r="F119" s="5" t="s">
        <v>34</v>
      </c>
      <c r="G119" s="2">
        <v>37438</v>
      </c>
      <c r="H119" s="3">
        <v>0</v>
      </c>
      <c r="I119" s="3">
        <v>0</v>
      </c>
      <c r="J119" s="3"/>
      <c r="K119" s="67">
        <f ca="1">VLOOKUP(G119,DiscountRate!$A$2:$E$26,5,0)</f>
        <v>0.9646117680416415</v>
      </c>
      <c r="L119" s="1">
        <v>0</v>
      </c>
      <c r="N119" s="4">
        <v>0</v>
      </c>
      <c r="O119" s="33">
        <f t="shared" si="18"/>
        <v>0</v>
      </c>
      <c r="P119" s="42">
        <f t="shared" ca="1" si="11"/>
        <v>0</v>
      </c>
    </row>
    <row r="120" spans="1:16" s="1" customFormat="1" x14ac:dyDescent="0.2">
      <c r="A120" s="1" t="s">
        <v>40</v>
      </c>
      <c r="B120" s="2">
        <v>37180</v>
      </c>
      <c r="C120" s="1" t="s">
        <v>56</v>
      </c>
      <c r="D120" s="20" t="s">
        <v>46</v>
      </c>
      <c r="E120" s="20" t="s">
        <v>46</v>
      </c>
      <c r="F120" s="5" t="s">
        <v>34</v>
      </c>
      <c r="G120" s="2">
        <v>37438</v>
      </c>
      <c r="H120" s="3">
        <v>35650</v>
      </c>
      <c r="I120" s="3">
        <v>35194.668299999998</v>
      </c>
      <c r="J120" s="67">
        <f>I120/H120</f>
        <v>0.98722772230014022</v>
      </c>
      <c r="K120" s="67">
        <f ca="1">VLOOKUP(G120,DiscountRate!$A$2:$E$26,5,0)</f>
        <v>0.9646117680416415</v>
      </c>
      <c r="L120" s="1">
        <v>2.44</v>
      </c>
      <c r="M120" s="1">
        <v>2.61</v>
      </c>
      <c r="N120" s="4">
        <f>(M120-L120)*I120</f>
        <v>5983.0936109999975</v>
      </c>
      <c r="O120" s="33">
        <f t="shared" si="18"/>
        <v>6060.4999999999973</v>
      </c>
      <c r="P120" s="42">
        <f t="shared" ca="1" si="11"/>
        <v>5846.0296202163654</v>
      </c>
    </row>
    <row r="121" spans="1:16" s="1" customFormat="1" x14ac:dyDescent="0.2">
      <c r="A121" s="1" t="s">
        <v>40</v>
      </c>
      <c r="B121" s="2">
        <v>37180</v>
      </c>
      <c r="C121" s="1" t="s">
        <v>56</v>
      </c>
      <c r="D121" s="20" t="s">
        <v>46</v>
      </c>
      <c r="E121" s="20" t="s">
        <v>46</v>
      </c>
      <c r="F121" s="5" t="s">
        <v>34</v>
      </c>
      <c r="G121" s="2">
        <v>37469</v>
      </c>
      <c r="H121" s="3">
        <v>0</v>
      </c>
      <c r="I121" s="3">
        <v>0</v>
      </c>
      <c r="J121" s="3"/>
      <c r="K121" s="67">
        <f ca="1">VLOOKUP(G121,DiscountRate!$A$2:$E$26,5,0)</f>
        <v>0.95961300323248355</v>
      </c>
      <c r="L121" s="1">
        <v>0</v>
      </c>
      <c r="N121" s="4">
        <v>0</v>
      </c>
      <c r="O121" s="33">
        <f t="shared" si="18"/>
        <v>0</v>
      </c>
      <c r="P121" s="42">
        <f t="shared" ca="1" si="11"/>
        <v>0</v>
      </c>
    </row>
    <row r="122" spans="1:16" s="1" customFormat="1" x14ac:dyDescent="0.2">
      <c r="A122" s="1" t="s">
        <v>40</v>
      </c>
      <c r="B122" s="2">
        <v>37180</v>
      </c>
      <c r="C122" s="1" t="s">
        <v>56</v>
      </c>
      <c r="D122" s="20" t="s">
        <v>46</v>
      </c>
      <c r="E122" s="20" t="s">
        <v>46</v>
      </c>
      <c r="F122" s="5" t="s">
        <v>34</v>
      </c>
      <c r="G122" s="2">
        <v>37469</v>
      </c>
      <c r="H122" s="3">
        <v>35650</v>
      </c>
      <c r="I122" s="3">
        <v>35128.612500000003</v>
      </c>
      <c r="J122" s="67">
        <f>I122/H122</f>
        <v>0.98537482468443205</v>
      </c>
      <c r="K122" s="67">
        <f ca="1">VLOOKUP(G122,DiscountRate!$A$2:$E$26,5,0)</f>
        <v>0.95961300323248355</v>
      </c>
      <c r="L122" s="1">
        <v>2.44</v>
      </c>
      <c r="M122" s="1">
        <v>2.65</v>
      </c>
      <c r="N122" s="4">
        <f>(M122-L122)*I122</f>
        <v>7377.0086249999995</v>
      </c>
      <c r="O122" s="33">
        <f t="shared" si="18"/>
        <v>7486.4999999999991</v>
      </c>
      <c r="P122" s="42">
        <f t="shared" ca="1" si="11"/>
        <v>7184.1427486999864</v>
      </c>
    </row>
    <row r="123" spans="1:16" s="1" customFormat="1" x14ac:dyDescent="0.2">
      <c r="A123" s="1" t="s">
        <v>40</v>
      </c>
      <c r="B123" s="2">
        <v>37180</v>
      </c>
      <c r="C123" s="1" t="s">
        <v>56</v>
      </c>
      <c r="D123" s="20" t="s">
        <v>46</v>
      </c>
      <c r="E123" s="20" t="s">
        <v>46</v>
      </c>
      <c r="F123" s="5" t="s">
        <v>34</v>
      </c>
      <c r="G123" s="2">
        <v>37500</v>
      </c>
      <c r="H123" s="3">
        <v>0</v>
      </c>
      <c r="I123" s="3">
        <v>0</v>
      </c>
      <c r="J123" s="3"/>
      <c r="K123" s="67">
        <f ca="1">VLOOKUP(G123,DiscountRate!$A$2:$E$26,5,0)</f>
        <v>0.95460168789397482</v>
      </c>
      <c r="L123" s="1">
        <v>0</v>
      </c>
      <c r="N123" s="4">
        <v>0</v>
      </c>
      <c r="O123" s="33">
        <f t="shared" si="18"/>
        <v>0</v>
      </c>
      <c r="P123" s="42">
        <f t="shared" ca="1" si="11"/>
        <v>0</v>
      </c>
    </row>
    <row r="124" spans="1:16" s="1" customFormat="1" x14ac:dyDescent="0.2">
      <c r="A124" s="1" t="s">
        <v>40</v>
      </c>
      <c r="B124" s="2">
        <v>37180</v>
      </c>
      <c r="C124" s="1" t="s">
        <v>56</v>
      </c>
      <c r="D124" s="20" t="s">
        <v>46</v>
      </c>
      <c r="E124" s="20" t="s">
        <v>46</v>
      </c>
      <c r="F124" s="5" t="s">
        <v>34</v>
      </c>
      <c r="G124" s="2">
        <v>37500</v>
      </c>
      <c r="H124" s="3">
        <v>34500</v>
      </c>
      <c r="I124" s="3">
        <v>33930.232600000003</v>
      </c>
      <c r="J124" s="67">
        <f>I124/H124</f>
        <v>0.98348500289855079</v>
      </c>
      <c r="K124" s="67">
        <f ca="1">VLOOKUP(G124,DiscountRate!$A$2:$E$26,5,0)</f>
        <v>0.95460168789397482</v>
      </c>
      <c r="L124" s="1">
        <v>2.44</v>
      </c>
      <c r="M124" s="1">
        <v>2.6549999999999998</v>
      </c>
      <c r="N124" s="4">
        <f>(M124-L124)*I124</f>
        <v>7295.0000089999958</v>
      </c>
      <c r="O124" s="33">
        <f t="shared" si="18"/>
        <v>7417.4999999999955</v>
      </c>
      <c r="P124" s="42">
        <f t="shared" ca="1" si="11"/>
        <v>7080.7580199535532</v>
      </c>
    </row>
    <row r="125" spans="1:16" s="1" customFormat="1" x14ac:dyDescent="0.2">
      <c r="A125" s="1" t="s">
        <v>40</v>
      </c>
      <c r="B125" s="2">
        <v>37180</v>
      </c>
      <c r="C125" s="1" t="s">
        <v>56</v>
      </c>
      <c r="D125" s="20" t="s">
        <v>46</v>
      </c>
      <c r="E125" s="20" t="s">
        <v>46</v>
      </c>
      <c r="F125" s="5" t="s">
        <v>34</v>
      </c>
      <c r="G125" s="2">
        <v>37530</v>
      </c>
      <c r="H125" s="3">
        <v>0</v>
      </c>
      <c r="I125" s="3">
        <v>0</v>
      </c>
      <c r="J125" s="3"/>
      <c r="K125" s="67">
        <f ca="1">VLOOKUP(G125,DiscountRate!$A$2:$E$26,5,0)</f>
        <v>0.94967869608928046</v>
      </c>
      <c r="L125" s="1">
        <v>0</v>
      </c>
      <c r="N125" s="4">
        <v>0</v>
      </c>
      <c r="O125" s="33">
        <f t="shared" si="18"/>
        <v>0</v>
      </c>
      <c r="P125" s="42">
        <f t="shared" ca="1" si="11"/>
        <v>0</v>
      </c>
    </row>
    <row r="126" spans="1:16" s="1" customFormat="1" x14ac:dyDescent="0.2">
      <c r="A126" s="1" t="s">
        <v>40</v>
      </c>
      <c r="B126" s="2">
        <v>37180</v>
      </c>
      <c r="C126" s="1" t="s">
        <v>56</v>
      </c>
      <c r="D126" s="20" t="s">
        <v>46</v>
      </c>
      <c r="E126" s="20" t="s">
        <v>46</v>
      </c>
      <c r="F126" s="5" t="s">
        <v>34</v>
      </c>
      <c r="G126" s="2">
        <v>37530</v>
      </c>
      <c r="H126" s="3">
        <v>35650</v>
      </c>
      <c r="I126" s="3">
        <v>34992.383900000001</v>
      </c>
      <c r="J126" s="67">
        <f>I126/H126</f>
        <v>0.98155354558204766</v>
      </c>
      <c r="K126" s="67">
        <f ca="1">VLOOKUP(G126,DiscountRate!$A$2:$E$26,5,0)</f>
        <v>0.94967869608928046</v>
      </c>
      <c r="L126" s="1">
        <v>2.44</v>
      </c>
      <c r="M126" s="1">
        <v>2.6949999999999998</v>
      </c>
      <c r="N126" s="4">
        <f>(M126-L126)*I126</f>
        <v>8923.0578944999961</v>
      </c>
      <c r="O126" s="33">
        <f t="shared" si="18"/>
        <v>9090.7499999999964</v>
      </c>
      <c r="P126" s="42">
        <f t="shared" ca="1" si="11"/>
        <v>8633.2916064736219</v>
      </c>
    </row>
    <row r="127" spans="1:16" s="1" customFormat="1" x14ac:dyDescent="0.2">
      <c r="A127" s="34" t="s">
        <v>155</v>
      </c>
      <c r="B127" s="2"/>
      <c r="D127" s="20"/>
      <c r="E127" s="20"/>
      <c r="F127" s="5"/>
      <c r="G127" s="2"/>
      <c r="H127" s="38">
        <f>SUM(H113:H126)</f>
        <v>246100</v>
      </c>
      <c r="I127" s="38">
        <f>SUM(I113:I126)</f>
        <v>242904.10649999999</v>
      </c>
      <c r="J127" s="38"/>
      <c r="K127" s="67" t="e">
        <f>VLOOKUP(G127,DiscountRate!$A$2:$E$26,5,0)</f>
        <v>#N/A</v>
      </c>
      <c r="L127" s="34"/>
      <c r="M127" s="34"/>
      <c r="N127" s="41">
        <f>SUM(N113:N126)</f>
        <v>38555.190528999978</v>
      </c>
      <c r="O127" s="41">
        <f>SUM(O113:O126)</f>
        <v>39122.999999999985</v>
      </c>
      <c r="P127" s="41">
        <f ca="1">SUM(P113:P126)</f>
        <v>37563.623843837951</v>
      </c>
    </row>
    <row r="128" spans="1:16" s="1" customFormat="1" x14ac:dyDescent="0.2">
      <c r="A128" s="1" t="s">
        <v>37</v>
      </c>
      <c r="B128" s="2">
        <v>37180</v>
      </c>
      <c r="C128" s="1" t="s">
        <v>99</v>
      </c>
      <c r="D128" s="1" t="s">
        <v>43</v>
      </c>
      <c r="E128" s="1" t="s">
        <v>36</v>
      </c>
      <c r="F128" s="5" t="s">
        <v>34</v>
      </c>
      <c r="G128" s="2">
        <v>37347</v>
      </c>
      <c r="H128" s="3">
        <v>-115500</v>
      </c>
      <c r="I128" s="3">
        <v>-114592.9106</v>
      </c>
      <c r="J128" s="67">
        <f>I128/H128</f>
        <v>0.99214641212121213</v>
      </c>
      <c r="K128" s="67">
        <f ca="1">VLOOKUP(G128,DiscountRate!$A$2:$E$26,5,0)</f>
        <v>0.97893818890568229</v>
      </c>
      <c r="L128" s="1">
        <v>2.97</v>
      </c>
      <c r="M128" s="37">
        <f t="shared" ref="M128:M134" si="19">(N128/I128)+L128</f>
        <v>3.0600000004014212</v>
      </c>
      <c r="N128" s="4">
        <v>-10313.361999999999</v>
      </c>
      <c r="O128" s="33">
        <f t="shared" ref="O128:O134" si="20">(M128-L128)*H128</f>
        <v>-10395.000046364123</v>
      </c>
      <c r="P128" s="42">
        <f t="shared" ca="1" si="11"/>
        <v>-10176.062519062178</v>
      </c>
    </row>
    <row r="129" spans="1:16" s="1" customFormat="1" x14ac:dyDescent="0.2">
      <c r="A129" s="1" t="s">
        <v>37</v>
      </c>
      <c r="B129" s="2">
        <v>37180</v>
      </c>
      <c r="C129" s="1" t="s">
        <v>99</v>
      </c>
      <c r="D129" s="1" t="s">
        <v>43</v>
      </c>
      <c r="E129" s="1" t="s">
        <v>36</v>
      </c>
      <c r="F129" s="5" t="s">
        <v>34</v>
      </c>
      <c r="G129" s="2">
        <v>37377</v>
      </c>
      <c r="H129" s="3">
        <v>-119350</v>
      </c>
      <c r="I129" s="3">
        <v>-118220.4774</v>
      </c>
      <c r="J129" s="67">
        <f t="shared" ref="J129:J134" si="21">I129/H129</f>
        <v>0.99053604859656474</v>
      </c>
      <c r="K129" s="67">
        <f ca="1">VLOOKUP(G129,DiscountRate!$A$2:$E$26,5,0)</f>
        <v>0.97420402670642303</v>
      </c>
      <c r="L129" s="1">
        <v>2.97</v>
      </c>
      <c r="M129" s="37">
        <f t="shared" si="19"/>
        <v>3.1000000003214336</v>
      </c>
      <c r="N129" s="4">
        <v>-15368.6621</v>
      </c>
      <c r="O129" s="33">
        <f t="shared" si="20"/>
        <v>-15515.500038363081</v>
      </c>
      <c r="P129" s="42">
        <f t="shared" ca="1" si="11"/>
        <v>-15115.262613736975</v>
      </c>
    </row>
    <row r="130" spans="1:16" s="1" customFormat="1" x14ac:dyDescent="0.2">
      <c r="A130" s="1" t="s">
        <v>37</v>
      </c>
      <c r="B130" s="2">
        <v>37180</v>
      </c>
      <c r="C130" s="1" t="s">
        <v>99</v>
      </c>
      <c r="D130" s="1" t="s">
        <v>43</v>
      </c>
      <c r="E130" s="1" t="s">
        <v>36</v>
      </c>
      <c r="F130" s="5" t="s">
        <v>34</v>
      </c>
      <c r="G130" s="2">
        <v>37408</v>
      </c>
      <c r="H130" s="3">
        <v>-115500</v>
      </c>
      <c r="I130" s="3">
        <v>-114216.2692</v>
      </c>
      <c r="J130" s="67">
        <f t="shared" si="21"/>
        <v>0.98888544761904762</v>
      </c>
      <c r="K130" s="67">
        <f ca="1">VLOOKUP(G130,DiscountRate!$A$2:$E$26,5,0)</f>
        <v>0.96934638980852328</v>
      </c>
      <c r="L130" s="1">
        <v>2.97</v>
      </c>
      <c r="M130" s="37">
        <f t="shared" si="19"/>
        <v>3.1449999999124469</v>
      </c>
      <c r="N130" s="4">
        <v>-19987.847099999999</v>
      </c>
      <c r="O130" s="33">
        <f t="shared" si="20"/>
        <v>-20212.499989887598</v>
      </c>
      <c r="P130" s="42">
        <f t="shared" ca="1" si="11"/>
        <v>-19592.91389420236</v>
      </c>
    </row>
    <row r="131" spans="1:16" s="1" customFormat="1" x14ac:dyDescent="0.2">
      <c r="A131" s="1" t="s">
        <v>37</v>
      </c>
      <c r="B131" s="2">
        <v>37180</v>
      </c>
      <c r="C131" s="1" t="s">
        <v>99</v>
      </c>
      <c r="D131" s="1" t="s">
        <v>43</v>
      </c>
      <c r="E131" s="1" t="s">
        <v>36</v>
      </c>
      <c r="F131" s="5" t="s">
        <v>34</v>
      </c>
      <c r="G131" s="2">
        <v>37438</v>
      </c>
      <c r="H131" s="3">
        <v>-119350</v>
      </c>
      <c r="I131" s="3">
        <v>-117825.62880000001</v>
      </c>
      <c r="J131" s="67">
        <f t="shared" si="21"/>
        <v>0.98722772350230414</v>
      </c>
      <c r="K131" s="67">
        <f ca="1">VLOOKUP(G131,DiscountRate!$A$2:$E$26,5,0)</f>
        <v>0.9646117680416415</v>
      </c>
      <c r="L131" s="1">
        <v>2.97</v>
      </c>
      <c r="M131" s="37">
        <f t="shared" si="19"/>
        <v>3.1850000000678973</v>
      </c>
      <c r="N131" s="4">
        <v>-25332.510200000001</v>
      </c>
      <c r="O131" s="33">
        <f t="shared" si="20"/>
        <v>-25660.250008103518</v>
      </c>
      <c r="P131" s="42">
        <f t="shared" ca="1" si="11"/>
        <v>-24752.179128707281</v>
      </c>
    </row>
    <row r="132" spans="1:16" s="1" customFormat="1" x14ac:dyDescent="0.2">
      <c r="A132" s="1" t="s">
        <v>37</v>
      </c>
      <c r="B132" s="2">
        <v>37180</v>
      </c>
      <c r="C132" s="1" t="s">
        <v>99</v>
      </c>
      <c r="D132" s="1" t="s">
        <v>43</v>
      </c>
      <c r="E132" s="1" t="s">
        <v>36</v>
      </c>
      <c r="F132" s="5" t="s">
        <v>34</v>
      </c>
      <c r="G132" s="2">
        <v>37469</v>
      </c>
      <c r="H132" s="3">
        <v>-119350</v>
      </c>
      <c r="I132" s="3">
        <v>-117604.48540000001</v>
      </c>
      <c r="J132" s="67">
        <f t="shared" si="21"/>
        <v>0.98537482530372855</v>
      </c>
      <c r="K132" s="67">
        <f ca="1">VLOOKUP(G132,DiscountRate!$A$2:$E$26,5,0)</f>
        <v>0.95961300323248355</v>
      </c>
      <c r="L132" s="1">
        <v>2.97</v>
      </c>
      <c r="M132" s="37">
        <f t="shared" si="19"/>
        <v>3.2250000001955712</v>
      </c>
      <c r="N132" s="4">
        <v>-29989.143800000002</v>
      </c>
      <c r="O132" s="33">
        <f t="shared" si="20"/>
        <v>-30434.250023341399</v>
      </c>
      <c r="P132" s="42">
        <f t="shared" ca="1" si="11"/>
        <v>-29205.102066026924</v>
      </c>
    </row>
    <row r="133" spans="1:16" s="1" customFormat="1" x14ac:dyDescent="0.2">
      <c r="A133" s="1" t="s">
        <v>37</v>
      </c>
      <c r="B133" s="2">
        <v>37180</v>
      </c>
      <c r="C133" s="1" t="s">
        <v>99</v>
      </c>
      <c r="D133" s="1" t="s">
        <v>43</v>
      </c>
      <c r="E133" s="1" t="s">
        <v>36</v>
      </c>
      <c r="F133" s="5" t="s">
        <v>34</v>
      </c>
      <c r="G133" s="2">
        <v>37500</v>
      </c>
      <c r="H133" s="3">
        <v>-115500</v>
      </c>
      <c r="I133" s="3">
        <v>-113592.51790000001</v>
      </c>
      <c r="J133" s="67">
        <f t="shared" si="21"/>
        <v>0.98348500346320356</v>
      </c>
      <c r="K133" s="67">
        <f ca="1">VLOOKUP(G133,DiscountRate!$A$2:$E$26,5,0)</f>
        <v>0.95460168789397482</v>
      </c>
      <c r="L133" s="1">
        <v>2.97</v>
      </c>
      <c r="M133" s="37">
        <f t="shared" si="19"/>
        <v>3.2299999995246167</v>
      </c>
      <c r="N133" s="4">
        <v>-29534.054599999999</v>
      </c>
      <c r="O133" s="33">
        <f t="shared" si="20"/>
        <v>-30029.999945093205</v>
      </c>
      <c r="P133" s="42">
        <f t="shared" ca="1" si="11"/>
        <v>-28666.688635041945</v>
      </c>
    </row>
    <row r="134" spans="1:16" s="1" customFormat="1" x14ac:dyDescent="0.2">
      <c r="A134" s="1" t="s">
        <v>37</v>
      </c>
      <c r="B134" s="2">
        <v>37180</v>
      </c>
      <c r="C134" s="1" t="s">
        <v>99</v>
      </c>
      <c r="D134" s="1" t="s">
        <v>43</v>
      </c>
      <c r="E134" s="1" t="s">
        <v>36</v>
      </c>
      <c r="F134" s="5" t="s">
        <v>34</v>
      </c>
      <c r="G134" s="2">
        <v>37530</v>
      </c>
      <c r="H134" s="3">
        <v>-119350</v>
      </c>
      <c r="I134" s="3">
        <v>-117148.4158</v>
      </c>
      <c r="J134" s="67">
        <f t="shared" si="21"/>
        <v>0.9815535467113532</v>
      </c>
      <c r="K134" s="67">
        <f ca="1">VLOOKUP(G134,DiscountRate!$A$2:$E$26,5,0)</f>
        <v>0.94967869608928046</v>
      </c>
      <c r="L134" s="1">
        <v>2.97</v>
      </c>
      <c r="M134" s="37">
        <f t="shared" si="19"/>
        <v>3.2699999996585531</v>
      </c>
      <c r="N134" s="4">
        <v>-35144.524700000002</v>
      </c>
      <c r="O134" s="33">
        <f t="shared" si="20"/>
        <v>-35804.999959248293</v>
      </c>
      <c r="P134" s="42">
        <f t="shared" ref="P134:P197" ca="1" si="22">(M134-L134)*(H134*K134)</f>
        <v>-34003.245674775659</v>
      </c>
    </row>
    <row r="135" spans="1:16" s="1" customFormat="1" x14ac:dyDescent="0.2">
      <c r="A135" s="34" t="s">
        <v>155</v>
      </c>
      <c r="B135" s="2"/>
      <c r="F135" s="5"/>
      <c r="G135" s="2"/>
      <c r="H135" s="38">
        <f>SUM(H128:H134)</f>
        <v>-823900</v>
      </c>
      <c r="I135" s="38">
        <f>SUM(I128:I134)</f>
        <v>-813200.7050999999</v>
      </c>
      <c r="J135" s="38"/>
      <c r="K135" s="67" t="e">
        <f>VLOOKUP(G135,DiscountRate!$A$2:$E$26,5,0)</f>
        <v>#N/A</v>
      </c>
      <c r="L135" s="34"/>
      <c r="M135" s="34"/>
      <c r="N135" s="41">
        <f>SUM(N128:N134)</f>
        <v>-165670.10450000002</v>
      </c>
      <c r="O135" s="41">
        <f>SUM(O128:O134)</f>
        <v>-168052.50001040121</v>
      </c>
      <c r="P135" s="41">
        <f ca="1">SUM(P128:P134)</f>
        <v>-161511.45453155332</v>
      </c>
    </row>
    <row r="136" spans="1:16" s="1" customFormat="1" x14ac:dyDescent="0.2">
      <c r="A136" s="1" t="s">
        <v>40</v>
      </c>
      <c r="B136" s="2">
        <v>37180</v>
      </c>
      <c r="C136" s="1" t="s">
        <v>100</v>
      </c>
      <c r="D136" s="1" t="s">
        <v>43</v>
      </c>
      <c r="E136" s="1" t="s">
        <v>36</v>
      </c>
      <c r="F136" s="5" t="s">
        <v>34</v>
      </c>
      <c r="G136" s="2">
        <v>37347</v>
      </c>
      <c r="H136" s="3">
        <v>-34500</v>
      </c>
      <c r="I136" s="3">
        <v>-34229.051200000002</v>
      </c>
      <c r="J136" s="67">
        <f>I136/H136</f>
        <v>0.99214641159420291</v>
      </c>
      <c r="K136" s="67">
        <f ca="1">VLOOKUP(G136,DiscountRate!$A$2:$E$26,5,0)</f>
        <v>0.97893818890568229</v>
      </c>
      <c r="L136" s="1">
        <v>2.97</v>
      </c>
      <c r="M136" s="37">
        <f t="shared" ref="M136:M142" si="23">(N136/I136)+L136</f>
        <v>3.0599999997662808</v>
      </c>
      <c r="N136" s="4">
        <v>-3080.6145999999999</v>
      </c>
      <c r="O136" s="33">
        <f t="shared" ref="O136:O142" si="24">(M136-L136)*H136</f>
        <v>-3104.9999919366805</v>
      </c>
      <c r="P136" s="42">
        <f t="shared" ca="1" si="22"/>
        <v>-3039.6030686586523</v>
      </c>
    </row>
    <row r="137" spans="1:16" s="1" customFormat="1" x14ac:dyDescent="0.2">
      <c r="A137" s="1" t="s">
        <v>40</v>
      </c>
      <c r="B137" s="2">
        <v>37180</v>
      </c>
      <c r="C137" s="1" t="s">
        <v>100</v>
      </c>
      <c r="D137" s="1" t="s">
        <v>43</v>
      </c>
      <c r="E137" s="1" t="s">
        <v>36</v>
      </c>
      <c r="F137" s="5" t="s">
        <v>34</v>
      </c>
      <c r="G137" s="2">
        <v>37377</v>
      </c>
      <c r="H137" s="3">
        <v>-35650</v>
      </c>
      <c r="I137" s="3">
        <v>-35312.610099999998</v>
      </c>
      <c r="J137" s="67">
        <f t="shared" ref="J137:J142" si="25">I137/H137</f>
        <v>0.99053604768583448</v>
      </c>
      <c r="K137" s="67">
        <f ca="1">VLOOKUP(G137,DiscountRate!$A$2:$E$26,5,0)</f>
        <v>0.97420402670642303</v>
      </c>
      <c r="L137" s="1">
        <v>2.97</v>
      </c>
      <c r="M137" s="37">
        <f t="shared" si="23"/>
        <v>3.0999999996318599</v>
      </c>
      <c r="N137" s="4">
        <v>-4590.6392999999998</v>
      </c>
      <c r="O137" s="33">
        <f t="shared" si="24"/>
        <v>-4634.4999868757986</v>
      </c>
      <c r="P137" s="42">
        <f t="shared" ca="1" si="22"/>
        <v>-4514.9485489852677</v>
      </c>
    </row>
    <row r="138" spans="1:16" s="1" customFormat="1" x14ac:dyDescent="0.2">
      <c r="A138" s="1" t="s">
        <v>40</v>
      </c>
      <c r="B138" s="2">
        <v>37180</v>
      </c>
      <c r="C138" s="1" t="s">
        <v>100</v>
      </c>
      <c r="D138" s="1" t="s">
        <v>43</v>
      </c>
      <c r="E138" s="1" t="s">
        <v>36</v>
      </c>
      <c r="F138" s="5" t="s">
        <v>34</v>
      </c>
      <c r="G138" s="2">
        <v>37408</v>
      </c>
      <c r="H138" s="3">
        <v>-34500</v>
      </c>
      <c r="I138" s="3">
        <v>-34116.547899999998</v>
      </c>
      <c r="J138" s="67">
        <f t="shared" si="25"/>
        <v>0.98888544637681153</v>
      </c>
      <c r="K138" s="67">
        <f ca="1">VLOOKUP(G138,DiscountRate!$A$2:$E$26,5,0)</f>
        <v>0.96934638980852328</v>
      </c>
      <c r="L138" s="1">
        <v>2.97</v>
      </c>
      <c r="M138" s="37">
        <f t="shared" si="23"/>
        <v>3.1450000005129479</v>
      </c>
      <c r="N138" s="4">
        <v>-5970.3959000000004</v>
      </c>
      <c r="O138" s="33">
        <f t="shared" si="24"/>
        <v>-6037.5000176966969</v>
      </c>
      <c r="P138" s="42">
        <f t="shared" ca="1" si="22"/>
        <v>-5852.4288456231889</v>
      </c>
    </row>
    <row r="139" spans="1:16" s="1" customFormat="1" x14ac:dyDescent="0.2">
      <c r="A139" s="1" t="s">
        <v>40</v>
      </c>
      <c r="B139" s="2">
        <v>37180</v>
      </c>
      <c r="C139" s="1" t="s">
        <v>100</v>
      </c>
      <c r="D139" s="1" t="s">
        <v>43</v>
      </c>
      <c r="E139" s="1" t="s">
        <v>36</v>
      </c>
      <c r="F139" s="5" t="s">
        <v>34</v>
      </c>
      <c r="G139" s="2">
        <v>37438</v>
      </c>
      <c r="H139" s="3">
        <v>-35650</v>
      </c>
      <c r="I139" s="3">
        <v>-35194.668299999998</v>
      </c>
      <c r="J139" s="67">
        <f t="shared" si="25"/>
        <v>0.98722772230014022</v>
      </c>
      <c r="K139" s="67">
        <f ca="1">VLOOKUP(G139,DiscountRate!$A$2:$E$26,5,0)</f>
        <v>0.9646117680416415</v>
      </c>
      <c r="L139" s="1">
        <v>2.97</v>
      </c>
      <c r="M139" s="37">
        <f t="shared" si="23"/>
        <v>3.1850000004404078</v>
      </c>
      <c r="N139" s="4">
        <v>-7566.8536999999997</v>
      </c>
      <c r="O139" s="33">
        <f t="shared" si="24"/>
        <v>-7664.7500157005297</v>
      </c>
      <c r="P139" s="42">
        <f t="shared" ca="1" si="22"/>
        <v>-7393.5080642420871</v>
      </c>
    </row>
    <row r="140" spans="1:16" s="1" customFormat="1" x14ac:dyDescent="0.2">
      <c r="A140" s="1" t="s">
        <v>40</v>
      </c>
      <c r="B140" s="2">
        <v>37180</v>
      </c>
      <c r="C140" s="1" t="s">
        <v>100</v>
      </c>
      <c r="D140" s="1" t="s">
        <v>43</v>
      </c>
      <c r="E140" s="1" t="s">
        <v>36</v>
      </c>
      <c r="F140" s="5" t="s">
        <v>34</v>
      </c>
      <c r="G140" s="2">
        <v>37469</v>
      </c>
      <c r="H140" s="3">
        <v>-35650</v>
      </c>
      <c r="I140" s="3">
        <v>-35128.612500000003</v>
      </c>
      <c r="J140" s="67">
        <f t="shared" si="25"/>
        <v>0.98537482468443205</v>
      </c>
      <c r="K140" s="67">
        <f ca="1">VLOOKUP(G140,DiscountRate!$A$2:$E$26,5,0)</f>
        <v>0.95961300323248355</v>
      </c>
      <c r="L140" s="1">
        <v>2.97</v>
      </c>
      <c r="M140" s="37">
        <f t="shared" si="23"/>
        <v>3.2250000003558354</v>
      </c>
      <c r="N140" s="4">
        <v>-8957.7962000000007</v>
      </c>
      <c r="O140" s="33">
        <f t="shared" si="24"/>
        <v>-9090.7500126855266</v>
      </c>
      <c r="P140" s="42">
        <f t="shared" ca="1" si="22"/>
        <v>-8723.6019213088966</v>
      </c>
    </row>
    <row r="141" spans="1:16" s="1" customFormat="1" x14ac:dyDescent="0.2">
      <c r="A141" s="1" t="s">
        <v>40</v>
      </c>
      <c r="B141" s="2">
        <v>37180</v>
      </c>
      <c r="C141" s="1" t="s">
        <v>100</v>
      </c>
      <c r="D141" s="1" t="s">
        <v>43</v>
      </c>
      <c r="E141" s="1" t="s">
        <v>36</v>
      </c>
      <c r="F141" s="5" t="s">
        <v>34</v>
      </c>
      <c r="G141" s="2">
        <v>37500</v>
      </c>
      <c r="H141" s="3">
        <v>-34500</v>
      </c>
      <c r="I141" s="3">
        <v>-33930.232600000003</v>
      </c>
      <c r="J141" s="67">
        <f t="shared" si="25"/>
        <v>0.98348500289855079</v>
      </c>
      <c r="K141" s="67">
        <f ca="1">VLOOKUP(G141,DiscountRate!$A$2:$E$26,5,0)</f>
        <v>0.95460168789397482</v>
      </c>
      <c r="L141" s="1">
        <v>2.97</v>
      </c>
      <c r="M141" s="37">
        <f t="shared" si="23"/>
        <v>3.2300000007073342</v>
      </c>
      <c r="N141" s="4">
        <v>-8821.8605000000007</v>
      </c>
      <c r="O141" s="33">
        <f t="shared" si="24"/>
        <v>-8970.0000244030216</v>
      </c>
      <c r="P141" s="42">
        <f t="shared" ca="1" si="22"/>
        <v>-8562.7771637041205</v>
      </c>
    </row>
    <row r="142" spans="1:16" s="1" customFormat="1" x14ac:dyDescent="0.2">
      <c r="A142" s="1" t="s">
        <v>40</v>
      </c>
      <c r="B142" s="2">
        <v>37180</v>
      </c>
      <c r="C142" s="1" t="s">
        <v>100</v>
      </c>
      <c r="D142" s="1" t="s">
        <v>43</v>
      </c>
      <c r="E142" s="1" t="s">
        <v>36</v>
      </c>
      <c r="F142" s="5" t="s">
        <v>34</v>
      </c>
      <c r="G142" s="2">
        <v>37530</v>
      </c>
      <c r="H142" s="3">
        <v>-35650</v>
      </c>
      <c r="I142" s="3">
        <v>-34992.383900000001</v>
      </c>
      <c r="J142" s="67">
        <f t="shared" si="25"/>
        <v>0.98155354558204766</v>
      </c>
      <c r="K142" s="67">
        <f ca="1">VLOOKUP(G142,DiscountRate!$A$2:$E$26,5,0)</f>
        <v>0.94967869608928046</v>
      </c>
      <c r="L142" s="1">
        <v>2.97</v>
      </c>
      <c r="M142" s="37">
        <f t="shared" si="23"/>
        <v>3.2700000008573298</v>
      </c>
      <c r="N142" s="4">
        <v>-10497.715200000001</v>
      </c>
      <c r="O142" s="33">
        <f t="shared" si="24"/>
        <v>-10695.0000305638</v>
      </c>
      <c r="P142" s="42">
        <f t="shared" ca="1" si="22"/>
        <v>-10156.813683700644</v>
      </c>
    </row>
    <row r="143" spans="1:16" x14ac:dyDescent="0.2">
      <c r="H143" s="38">
        <f>SUM(H136:H142)</f>
        <v>-246100</v>
      </c>
      <c r="I143" s="38">
        <f>SUM(I136:I142)</f>
        <v>-242904.10649999999</v>
      </c>
      <c r="J143" s="38"/>
      <c r="K143" s="67" t="e">
        <f>VLOOKUP(G143,DiscountRate!$A$2:$E$26,5,0)</f>
        <v>#N/A</v>
      </c>
      <c r="L143" s="34"/>
      <c r="M143" s="34"/>
      <c r="N143" s="41">
        <f>SUM(N136:N142)</f>
        <v>-49485.875399999997</v>
      </c>
      <c r="O143" s="41">
        <f>SUM(O136:O142)</f>
        <v>-50197.500079862053</v>
      </c>
      <c r="P143" s="41">
        <f ca="1">SUM(P136:P142)</f>
        <v>-48243.681296222858</v>
      </c>
    </row>
    <row r="144" spans="1:16" x14ac:dyDescent="0.2">
      <c r="K144" s="67" t="e">
        <f>VLOOKUP(G144,DiscountRate!$A$2:$E$26,5,0)</f>
        <v>#N/A</v>
      </c>
      <c r="P144" s="42" t="e">
        <f t="shared" si="22"/>
        <v>#N/A</v>
      </c>
    </row>
    <row r="145" spans="1:16" s="1" customFormat="1" x14ac:dyDescent="0.2">
      <c r="A145" s="34" t="s">
        <v>156</v>
      </c>
      <c r="B145" s="2"/>
      <c r="F145" s="5"/>
      <c r="G145" s="2"/>
      <c r="H145" s="3"/>
      <c r="I145" s="3"/>
      <c r="J145" s="3"/>
      <c r="K145" s="67" t="e">
        <f>VLOOKUP(G145,DiscountRate!$A$2:$E$26,5,0)</f>
        <v>#N/A</v>
      </c>
      <c r="N145" s="4"/>
      <c r="O145" s="33"/>
      <c r="P145" s="42" t="e">
        <f t="shared" si="22"/>
        <v>#N/A</v>
      </c>
    </row>
    <row r="146" spans="1:16" s="1" customFormat="1" x14ac:dyDescent="0.2">
      <c r="A146" s="20" t="s">
        <v>37</v>
      </c>
      <c r="B146" s="21">
        <v>37181</v>
      </c>
      <c r="C146" s="20" t="s">
        <v>61</v>
      </c>
      <c r="D146" s="20" t="s">
        <v>46</v>
      </c>
      <c r="E146" s="20" t="s">
        <v>46</v>
      </c>
      <c r="F146" s="22" t="s">
        <v>34</v>
      </c>
      <c r="G146" s="2">
        <v>37347</v>
      </c>
      <c r="H146" s="3">
        <v>0</v>
      </c>
      <c r="I146" s="3">
        <v>0</v>
      </c>
      <c r="J146" s="3"/>
      <c r="K146" s="67">
        <f ca="1">VLOOKUP(G146,DiscountRate!$A$2:$E$26,5,0)</f>
        <v>0.97893818890568229</v>
      </c>
      <c r="L146" s="1">
        <v>0</v>
      </c>
      <c r="N146" s="4">
        <v>0</v>
      </c>
      <c r="O146" s="33">
        <f t="shared" ref="O146:O159" si="26">(M146-L146)*H146</f>
        <v>0</v>
      </c>
      <c r="P146" s="42">
        <f t="shared" ca="1" si="22"/>
        <v>0</v>
      </c>
    </row>
    <row r="147" spans="1:16" s="1" customFormat="1" x14ac:dyDescent="0.2">
      <c r="A147" s="20" t="s">
        <v>37</v>
      </c>
      <c r="B147" s="21">
        <v>37181</v>
      </c>
      <c r="C147" s="20" t="s">
        <v>61</v>
      </c>
      <c r="D147" s="20" t="s">
        <v>46</v>
      </c>
      <c r="E147" s="20" t="s">
        <v>46</v>
      </c>
      <c r="F147" s="22" t="s">
        <v>34</v>
      </c>
      <c r="G147" s="2">
        <v>37347</v>
      </c>
      <c r="H147" s="3">
        <v>231000</v>
      </c>
      <c r="I147" s="3">
        <v>229185.82120000001</v>
      </c>
      <c r="J147" s="67">
        <f>I147/H147</f>
        <v>0.99214641212121213</v>
      </c>
      <c r="K147" s="67">
        <f ca="1">VLOOKUP(G147,DiscountRate!$A$2:$E$26,5,0)</f>
        <v>0.97893818890568229</v>
      </c>
      <c r="L147" s="1">
        <v>2.4849999999999999</v>
      </c>
      <c r="M147" s="1">
        <v>2.4849999999999999</v>
      </c>
      <c r="N147" s="4">
        <f>(M147-L147)*I147</f>
        <v>0</v>
      </c>
      <c r="O147" s="33">
        <f t="shared" si="26"/>
        <v>0</v>
      </c>
      <c r="P147" s="42">
        <f t="shared" ca="1" si="22"/>
        <v>0</v>
      </c>
    </row>
    <row r="148" spans="1:16" s="1" customFormat="1" x14ac:dyDescent="0.2">
      <c r="A148" s="20" t="s">
        <v>37</v>
      </c>
      <c r="B148" s="21">
        <v>37181</v>
      </c>
      <c r="C148" s="20" t="s">
        <v>61</v>
      </c>
      <c r="D148" s="20" t="s">
        <v>46</v>
      </c>
      <c r="E148" s="20" t="s">
        <v>46</v>
      </c>
      <c r="F148" s="22" t="s">
        <v>34</v>
      </c>
      <c r="G148" s="2">
        <v>37377</v>
      </c>
      <c r="H148" s="3">
        <v>0</v>
      </c>
      <c r="I148" s="3">
        <v>0</v>
      </c>
      <c r="J148" s="3"/>
      <c r="K148" s="67">
        <f ca="1">VLOOKUP(G148,DiscountRate!$A$2:$E$26,5,0)</f>
        <v>0.97420402670642303</v>
      </c>
      <c r="L148" s="1">
        <v>0</v>
      </c>
      <c r="N148" s="4">
        <v>0</v>
      </c>
      <c r="O148" s="33">
        <f t="shared" si="26"/>
        <v>0</v>
      </c>
      <c r="P148" s="42">
        <f t="shared" ca="1" si="22"/>
        <v>0</v>
      </c>
    </row>
    <row r="149" spans="1:16" s="1" customFormat="1" x14ac:dyDescent="0.2">
      <c r="A149" s="20" t="s">
        <v>37</v>
      </c>
      <c r="B149" s="21">
        <v>37181</v>
      </c>
      <c r="C149" s="20" t="s">
        <v>61</v>
      </c>
      <c r="D149" s="20" t="s">
        <v>46</v>
      </c>
      <c r="E149" s="20" t="s">
        <v>46</v>
      </c>
      <c r="F149" s="22" t="s">
        <v>34</v>
      </c>
      <c r="G149" s="2">
        <v>37377</v>
      </c>
      <c r="H149" s="3">
        <v>238700</v>
      </c>
      <c r="I149" s="3">
        <v>236440.95480000001</v>
      </c>
      <c r="J149" s="67">
        <f>I149/H149</f>
        <v>0.99053604859656474</v>
      </c>
      <c r="K149" s="67">
        <f ca="1">VLOOKUP(G149,DiscountRate!$A$2:$E$26,5,0)</f>
        <v>0.97420402670642303</v>
      </c>
      <c r="L149" s="1">
        <v>2.4849999999999999</v>
      </c>
      <c r="M149" s="1">
        <v>2.5249999999999999</v>
      </c>
      <c r="N149" s="4">
        <f>(M149-L149)*I149</f>
        <v>9457.6381920000094</v>
      </c>
      <c r="O149" s="33">
        <f t="shared" si="26"/>
        <v>9548.0000000000091</v>
      </c>
      <c r="P149" s="42">
        <f t="shared" ca="1" si="22"/>
        <v>9301.7000469929353</v>
      </c>
    </row>
    <row r="150" spans="1:16" s="1" customFormat="1" x14ac:dyDescent="0.2">
      <c r="A150" s="20" t="s">
        <v>37</v>
      </c>
      <c r="B150" s="21">
        <v>37181</v>
      </c>
      <c r="C150" s="20" t="s">
        <v>61</v>
      </c>
      <c r="D150" s="20" t="s">
        <v>46</v>
      </c>
      <c r="E150" s="20" t="s">
        <v>46</v>
      </c>
      <c r="F150" s="22" t="s">
        <v>34</v>
      </c>
      <c r="G150" s="2">
        <v>37408</v>
      </c>
      <c r="H150" s="3">
        <v>0</v>
      </c>
      <c r="I150" s="3">
        <v>0</v>
      </c>
      <c r="J150" s="3"/>
      <c r="K150" s="67">
        <f ca="1">VLOOKUP(G150,DiscountRate!$A$2:$E$26,5,0)</f>
        <v>0.96934638980852328</v>
      </c>
      <c r="L150" s="1">
        <v>0</v>
      </c>
      <c r="N150" s="4">
        <v>0</v>
      </c>
      <c r="O150" s="33">
        <f t="shared" si="26"/>
        <v>0</v>
      </c>
      <c r="P150" s="42">
        <f t="shared" ca="1" si="22"/>
        <v>0</v>
      </c>
    </row>
    <row r="151" spans="1:16" s="1" customFormat="1" x14ac:dyDescent="0.2">
      <c r="A151" s="20" t="s">
        <v>37</v>
      </c>
      <c r="B151" s="21">
        <v>37181</v>
      </c>
      <c r="C151" s="20" t="s">
        <v>61</v>
      </c>
      <c r="D151" s="20" t="s">
        <v>46</v>
      </c>
      <c r="E151" s="20" t="s">
        <v>46</v>
      </c>
      <c r="F151" s="22" t="s">
        <v>34</v>
      </c>
      <c r="G151" s="2">
        <v>37408</v>
      </c>
      <c r="H151" s="3">
        <v>231000</v>
      </c>
      <c r="I151" s="3">
        <v>228432.53829999999</v>
      </c>
      <c r="J151" s="67">
        <f>I151/H151</f>
        <v>0.98888544718614713</v>
      </c>
      <c r="K151" s="67">
        <f ca="1">VLOOKUP(G151,DiscountRate!$A$2:$E$26,5,0)</f>
        <v>0.96934638980852328</v>
      </c>
      <c r="L151" s="1">
        <v>2.4849999999999999</v>
      </c>
      <c r="M151" s="1">
        <v>2.57</v>
      </c>
      <c r="N151" s="4">
        <f>(M151-L151)*I151</f>
        <v>19416.76575549999</v>
      </c>
      <c r="O151" s="33">
        <f t="shared" si="26"/>
        <v>19634.999999999993</v>
      </c>
      <c r="P151" s="42">
        <f t="shared" ca="1" si="22"/>
        <v>19033.116363890349</v>
      </c>
    </row>
    <row r="152" spans="1:16" s="1" customFormat="1" x14ac:dyDescent="0.2">
      <c r="A152" s="20" t="s">
        <v>37</v>
      </c>
      <c r="B152" s="21">
        <v>37181</v>
      </c>
      <c r="C152" s="20" t="s">
        <v>61</v>
      </c>
      <c r="D152" s="20" t="s">
        <v>46</v>
      </c>
      <c r="E152" s="20" t="s">
        <v>46</v>
      </c>
      <c r="F152" s="22" t="s">
        <v>34</v>
      </c>
      <c r="G152" s="2">
        <v>37438</v>
      </c>
      <c r="H152" s="3">
        <v>0</v>
      </c>
      <c r="I152" s="3">
        <v>0</v>
      </c>
      <c r="J152" s="3"/>
      <c r="K152" s="67">
        <f ca="1">VLOOKUP(G152,DiscountRate!$A$2:$E$26,5,0)</f>
        <v>0.9646117680416415</v>
      </c>
      <c r="L152" s="1">
        <v>0</v>
      </c>
      <c r="N152" s="4">
        <v>0</v>
      </c>
      <c r="O152" s="33">
        <f t="shared" si="26"/>
        <v>0</v>
      </c>
      <c r="P152" s="42">
        <f t="shared" ca="1" si="22"/>
        <v>0</v>
      </c>
    </row>
    <row r="153" spans="1:16" s="1" customFormat="1" x14ac:dyDescent="0.2">
      <c r="A153" s="20" t="s">
        <v>37</v>
      </c>
      <c r="B153" s="21">
        <v>37181</v>
      </c>
      <c r="C153" s="20" t="s">
        <v>61</v>
      </c>
      <c r="D153" s="20" t="s">
        <v>46</v>
      </c>
      <c r="E153" s="20" t="s">
        <v>46</v>
      </c>
      <c r="F153" s="22" t="s">
        <v>34</v>
      </c>
      <c r="G153" s="2">
        <v>37438</v>
      </c>
      <c r="H153" s="3">
        <v>238700</v>
      </c>
      <c r="I153" s="3">
        <v>235651.25760000001</v>
      </c>
      <c r="J153" s="67">
        <f>I153/H153</f>
        <v>0.98722772350230414</v>
      </c>
      <c r="K153" s="67">
        <f ca="1">VLOOKUP(G153,DiscountRate!$A$2:$E$26,5,0)</f>
        <v>0.9646117680416415</v>
      </c>
      <c r="L153" s="1">
        <v>2.4849999999999999</v>
      </c>
      <c r="M153" s="1">
        <v>2.61</v>
      </c>
      <c r="N153" s="4">
        <f>(M153-L153)*I153</f>
        <v>29456.407200000001</v>
      </c>
      <c r="O153" s="33">
        <f t="shared" si="26"/>
        <v>29837.5</v>
      </c>
      <c r="P153" s="42">
        <f t="shared" ca="1" si="22"/>
        <v>28781.603628942477</v>
      </c>
    </row>
    <row r="154" spans="1:16" s="1" customFormat="1" x14ac:dyDescent="0.2">
      <c r="A154" s="20" t="s">
        <v>37</v>
      </c>
      <c r="B154" s="21">
        <v>37181</v>
      </c>
      <c r="C154" s="20" t="s">
        <v>61</v>
      </c>
      <c r="D154" s="20" t="s">
        <v>46</v>
      </c>
      <c r="E154" s="20" t="s">
        <v>46</v>
      </c>
      <c r="F154" s="22" t="s">
        <v>34</v>
      </c>
      <c r="G154" s="2">
        <v>37469</v>
      </c>
      <c r="H154" s="3">
        <v>0</v>
      </c>
      <c r="I154" s="3">
        <v>0</v>
      </c>
      <c r="J154" s="3"/>
      <c r="K154" s="67">
        <f ca="1">VLOOKUP(G154,DiscountRate!$A$2:$E$26,5,0)</f>
        <v>0.95961300323248355</v>
      </c>
      <c r="L154" s="1">
        <v>0</v>
      </c>
      <c r="N154" s="4">
        <v>0</v>
      </c>
      <c r="O154" s="33">
        <f t="shared" si="26"/>
        <v>0</v>
      </c>
      <c r="P154" s="42">
        <f t="shared" ca="1" si="22"/>
        <v>0</v>
      </c>
    </row>
    <row r="155" spans="1:16" s="1" customFormat="1" x14ac:dyDescent="0.2">
      <c r="A155" s="20" t="s">
        <v>37</v>
      </c>
      <c r="B155" s="21">
        <v>37181</v>
      </c>
      <c r="C155" s="20" t="s">
        <v>61</v>
      </c>
      <c r="D155" s="20" t="s">
        <v>46</v>
      </c>
      <c r="E155" s="20" t="s">
        <v>46</v>
      </c>
      <c r="F155" s="22" t="s">
        <v>34</v>
      </c>
      <c r="G155" s="2">
        <v>37469</v>
      </c>
      <c r="H155" s="3">
        <v>238700</v>
      </c>
      <c r="I155" s="3">
        <v>235208.97080000001</v>
      </c>
      <c r="J155" s="67">
        <f>I155/H155</f>
        <v>0.98537482530372855</v>
      </c>
      <c r="K155" s="67">
        <f ca="1">VLOOKUP(G155,DiscountRate!$A$2:$E$26,5,0)</f>
        <v>0.95961300323248355</v>
      </c>
      <c r="L155" s="1">
        <v>2.4849999999999999</v>
      </c>
      <c r="M155" s="1">
        <v>2.65</v>
      </c>
      <c r="N155" s="4">
        <f>(M155-L155)*I155</f>
        <v>38809.480182000007</v>
      </c>
      <c r="O155" s="33">
        <f t="shared" si="26"/>
        <v>39385.500000000007</v>
      </c>
      <c r="P155" s="42">
        <f t="shared" ca="1" si="22"/>
        <v>37794.837938812991</v>
      </c>
    </row>
    <row r="156" spans="1:16" s="1" customFormat="1" x14ac:dyDescent="0.2">
      <c r="A156" s="20" t="s">
        <v>37</v>
      </c>
      <c r="B156" s="21">
        <v>37181</v>
      </c>
      <c r="C156" s="20" t="s">
        <v>61</v>
      </c>
      <c r="D156" s="20" t="s">
        <v>46</v>
      </c>
      <c r="E156" s="20" t="s">
        <v>46</v>
      </c>
      <c r="F156" s="22" t="s">
        <v>34</v>
      </c>
      <c r="G156" s="2">
        <v>37500</v>
      </c>
      <c r="H156" s="3">
        <v>0</v>
      </c>
      <c r="I156" s="3">
        <v>0</v>
      </c>
      <c r="J156" s="3"/>
      <c r="K156" s="67">
        <f ca="1">VLOOKUP(G156,DiscountRate!$A$2:$E$26,5,0)</f>
        <v>0.95460168789397482</v>
      </c>
      <c r="L156" s="1">
        <v>0</v>
      </c>
      <c r="N156" s="4">
        <v>0</v>
      </c>
      <c r="O156" s="33">
        <f t="shared" si="26"/>
        <v>0</v>
      </c>
      <c r="P156" s="42">
        <f t="shared" ca="1" si="22"/>
        <v>0</v>
      </c>
    </row>
    <row r="157" spans="1:16" s="1" customFormat="1" x14ac:dyDescent="0.2">
      <c r="A157" s="20" t="s">
        <v>37</v>
      </c>
      <c r="B157" s="21">
        <v>37181</v>
      </c>
      <c r="C157" s="20" t="s">
        <v>61</v>
      </c>
      <c r="D157" s="20" t="s">
        <v>46</v>
      </c>
      <c r="E157" s="20" t="s">
        <v>46</v>
      </c>
      <c r="F157" s="22" t="s">
        <v>34</v>
      </c>
      <c r="G157" s="2">
        <v>37500</v>
      </c>
      <c r="H157" s="3">
        <v>231000</v>
      </c>
      <c r="I157" s="3">
        <v>227185.03580000001</v>
      </c>
      <c r="J157" s="67">
        <f>I157/H157</f>
        <v>0.98348500346320356</v>
      </c>
      <c r="K157" s="67">
        <f ca="1">VLOOKUP(G157,DiscountRate!$A$2:$E$26,5,0)</f>
        <v>0.95460168789397482</v>
      </c>
      <c r="L157" s="1">
        <v>2.4849999999999999</v>
      </c>
      <c r="M157" s="1">
        <v>2.6549999999999998</v>
      </c>
      <c r="N157" s="4">
        <f>(M157-L157)*I157</f>
        <v>38621.456085999984</v>
      </c>
      <c r="O157" s="33">
        <f t="shared" si="26"/>
        <v>39269.999999999985</v>
      </c>
      <c r="P157" s="42">
        <f t="shared" ca="1" si="22"/>
        <v>37487.208283596374</v>
      </c>
    </row>
    <row r="158" spans="1:16" s="1" customFormat="1" x14ac:dyDescent="0.2">
      <c r="A158" s="20" t="s">
        <v>37</v>
      </c>
      <c r="B158" s="21">
        <v>37181</v>
      </c>
      <c r="C158" s="20" t="s">
        <v>61</v>
      </c>
      <c r="D158" s="20" t="s">
        <v>46</v>
      </c>
      <c r="E158" s="20" t="s">
        <v>46</v>
      </c>
      <c r="F158" s="22" t="s">
        <v>34</v>
      </c>
      <c r="G158" s="2">
        <v>37530</v>
      </c>
      <c r="H158" s="3">
        <v>0</v>
      </c>
      <c r="I158" s="3">
        <v>0</v>
      </c>
      <c r="J158" s="3"/>
      <c r="K158" s="67">
        <f ca="1">VLOOKUP(G158,DiscountRate!$A$2:$E$26,5,0)</f>
        <v>0.94967869608928046</v>
      </c>
      <c r="L158" s="1">
        <v>0</v>
      </c>
      <c r="N158" s="4">
        <v>0</v>
      </c>
      <c r="O158" s="33">
        <f t="shared" si="26"/>
        <v>0</v>
      </c>
      <c r="P158" s="42">
        <f t="shared" ca="1" si="22"/>
        <v>0</v>
      </c>
    </row>
    <row r="159" spans="1:16" s="1" customFormat="1" x14ac:dyDescent="0.2">
      <c r="A159" s="20" t="s">
        <v>37</v>
      </c>
      <c r="B159" s="21">
        <v>37181</v>
      </c>
      <c r="C159" s="20" t="s">
        <v>61</v>
      </c>
      <c r="D159" s="20" t="s">
        <v>46</v>
      </c>
      <c r="E159" s="20" t="s">
        <v>46</v>
      </c>
      <c r="F159" s="22" t="s">
        <v>34</v>
      </c>
      <c r="G159" s="2">
        <v>37530</v>
      </c>
      <c r="H159" s="3">
        <v>238700</v>
      </c>
      <c r="I159" s="3">
        <v>234296.8315</v>
      </c>
      <c r="J159" s="67">
        <f>I159/H159</f>
        <v>0.98155354629241731</v>
      </c>
      <c r="K159" s="67">
        <f ca="1">VLOOKUP(G159,DiscountRate!$A$2:$E$26,5,0)</f>
        <v>0.94967869608928046</v>
      </c>
      <c r="L159" s="1">
        <v>2.4849999999999999</v>
      </c>
      <c r="M159" s="1">
        <v>2.6949999999999998</v>
      </c>
      <c r="N159" s="4">
        <f>(M159-L159)*I159</f>
        <v>49202.334614999992</v>
      </c>
      <c r="O159" s="33">
        <f t="shared" si="26"/>
        <v>50126.999999999993</v>
      </c>
      <c r="P159" s="42">
        <f t="shared" ca="1" si="22"/>
        <v>47604.543998867353</v>
      </c>
    </row>
    <row r="160" spans="1:16" s="1" customFormat="1" x14ac:dyDescent="0.2">
      <c r="A160" s="34" t="s">
        <v>156</v>
      </c>
      <c r="B160" s="21"/>
      <c r="C160" s="20"/>
      <c r="D160" s="20"/>
      <c r="E160" s="20"/>
      <c r="F160" s="22"/>
      <c r="G160" s="2"/>
      <c r="H160" s="38">
        <f>SUM(H146:H159)</f>
        <v>1647800</v>
      </c>
      <c r="I160" s="38">
        <f>SUM(I146:I159)</f>
        <v>1626401.4100000001</v>
      </c>
      <c r="J160" s="38"/>
      <c r="K160" s="67" t="e">
        <f>VLOOKUP(G160,DiscountRate!$A$2:$E$26,5,0)</f>
        <v>#N/A</v>
      </c>
      <c r="L160" s="34"/>
      <c r="M160" s="34"/>
      <c r="N160" s="41">
        <f>SUM(N146:N159)</f>
        <v>184964.08203049999</v>
      </c>
      <c r="O160" s="41">
        <f>SUM(O146:O159)</f>
        <v>187803</v>
      </c>
      <c r="P160" s="41">
        <f ca="1">SUM(P146:P159)</f>
        <v>180003.01026110249</v>
      </c>
    </row>
    <row r="161" spans="1:16" s="1" customFormat="1" x14ac:dyDescent="0.2">
      <c r="A161" s="20" t="s">
        <v>40</v>
      </c>
      <c r="B161" s="21">
        <v>37181</v>
      </c>
      <c r="C161" s="20" t="s">
        <v>62</v>
      </c>
      <c r="D161" s="20" t="s">
        <v>46</v>
      </c>
      <c r="E161" s="20" t="s">
        <v>46</v>
      </c>
      <c r="F161" s="22" t="s">
        <v>34</v>
      </c>
      <c r="G161" s="2">
        <v>37347</v>
      </c>
      <c r="H161" s="3">
        <v>0</v>
      </c>
      <c r="I161" s="3">
        <v>0</v>
      </c>
      <c r="J161" s="3"/>
      <c r="K161" s="67">
        <f ca="1">VLOOKUP(G161,DiscountRate!$A$2:$E$26,5,0)</f>
        <v>0.97893818890568229</v>
      </c>
      <c r="L161" s="1">
        <v>0</v>
      </c>
      <c r="N161" s="4">
        <v>0</v>
      </c>
      <c r="O161" s="33"/>
      <c r="P161" s="42">
        <f t="shared" ca="1" si="22"/>
        <v>0</v>
      </c>
    </row>
    <row r="162" spans="1:16" s="1" customFormat="1" x14ac:dyDescent="0.2">
      <c r="A162" s="20" t="s">
        <v>40</v>
      </c>
      <c r="B162" s="21">
        <v>37181</v>
      </c>
      <c r="C162" s="20" t="s">
        <v>62</v>
      </c>
      <c r="D162" s="20" t="s">
        <v>46</v>
      </c>
      <c r="E162" s="20" t="s">
        <v>46</v>
      </c>
      <c r="F162" s="22" t="s">
        <v>34</v>
      </c>
      <c r="G162" s="2">
        <v>37347</v>
      </c>
      <c r="H162" s="3">
        <v>69000</v>
      </c>
      <c r="I162" s="3">
        <v>68458.102499999994</v>
      </c>
      <c r="J162" s="67">
        <f>I162/H162</f>
        <v>0.99214641304347817</v>
      </c>
      <c r="K162" s="67">
        <f ca="1">VLOOKUP(G162,DiscountRate!$A$2:$E$26,5,0)</f>
        <v>0.97893818890568229</v>
      </c>
      <c r="L162" s="1">
        <v>2.4849999999999999</v>
      </c>
      <c r="M162" s="1">
        <v>2.4849999999999999</v>
      </c>
      <c r="N162" s="4">
        <f>(M162-L162)*I162</f>
        <v>0</v>
      </c>
      <c r="O162" s="33">
        <f t="shared" ref="O162:O168" si="27">(M162-L162)*H162</f>
        <v>0</v>
      </c>
      <c r="P162" s="42">
        <f t="shared" ca="1" si="22"/>
        <v>0</v>
      </c>
    </row>
    <row r="163" spans="1:16" s="1" customFormat="1" x14ac:dyDescent="0.2">
      <c r="A163" s="20" t="s">
        <v>40</v>
      </c>
      <c r="B163" s="21">
        <v>37181</v>
      </c>
      <c r="C163" s="20" t="s">
        <v>62</v>
      </c>
      <c r="D163" s="20" t="s">
        <v>46</v>
      </c>
      <c r="E163" s="20" t="s">
        <v>46</v>
      </c>
      <c r="F163" s="22" t="s">
        <v>34</v>
      </c>
      <c r="G163" s="2">
        <v>37377</v>
      </c>
      <c r="H163" s="3">
        <v>0</v>
      </c>
      <c r="I163" s="3">
        <v>0</v>
      </c>
      <c r="J163" s="3"/>
      <c r="K163" s="67">
        <f ca="1">VLOOKUP(G163,DiscountRate!$A$2:$E$26,5,0)</f>
        <v>0.97420402670642303</v>
      </c>
      <c r="L163" s="1">
        <v>0</v>
      </c>
      <c r="N163" s="4">
        <v>0</v>
      </c>
      <c r="O163" s="33"/>
      <c r="P163" s="42">
        <f t="shared" ca="1" si="22"/>
        <v>0</v>
      </c>
    </row>
    <row r="164" spans="1:16" s="1" customFormat="1" x14ac:dyDescent="0.2">
      <c r="A164" s="20" t="s">
        <v>40</v>
      </c>
      <c r="B164" s="21">
        <v>37181</v>
      </c>
      <c r="C164" s="20" t="s">
        <v>62</v>
      </c>
      <c r="D164" s="20" t="s">
        <v>46</v>
      </c>
      <c r="E164" s="20" t="s">
        <v>46</v>
      </c>
      <c r="F164" s="22" t="s">
        <v>34</v>
      </c>
      <c r="G164" s="2">
        <v>37377</v>
      </c>
      <c r="H164" s="3">
        <v>71300</v>
      </c>
      <c r="I164" s="3">
        <v>70625.220300000001</v>
      </c>
      <c r="J164" s="67">
        <f>I164/H164</f>
        <v>0.99053604908835902</v>
      </c>
      <c r="K164" s="67">
        <f ca="1">VLOOKUP(G164,DiscountRate!$A$2:$E$26,5,0)</f>
        <v>0.97420402670642303</v>
      </c>
      <c r="L164" s="1">
        <v>2.4849999999999999</v>
      </c>
      <c r="M164" s="1">
        <v>2.5249999999999999</v>
      </c>
      <c r="N164" s="4">
        <f>(M164-L164)*I164</f>
        <v>2825.0088120000028</v>
      </c>
      <c r="O164" s="33">
        <f t="shared" si="27"/>
        <v>2852.0000000000027</v>
      </c>
      <c r="P164" s="42">
        <f t="shared" ca="1" si="22"/>
        <v>2778.429884166721</v>
      </c>
    </row>
    <row r="165" spans="1:16" s="1" customFormat="1" x14ac:dyDescent="0.2">
      <c r="A165" s="20" t="s">
        <v>40</v>
      </c>
      <c r="B165" s="21">
        <v>37181</v>
      </c>
      <c r="C165" s="20" t="s">
        <v>62</v>
      </c>
      <c r="D165" s="20" t="s">
        <v>46</v>
      </c>
      <c r="E165" s="20" t="s">
        <v>46</v>
      </c>
      <c r="F165" s="22" t="s">
        <v>34</v>
      </c>
      <c r="G165" s="2">
        <v>37408</v>
      </c>
      <c r="H165" s="3">
        <v>0</v>
      </c>
      <c r="I165" s="3">
        <v>0</v>
      </c>
      <c r="J165" s="3"/>
      <c r="K165" s="67">
        <f ca="1">VLOOKUP(G165,DiscountRate!$A$2:$E$26,5,0)</f>
        <v>0.96934638980852328</v>
      </c>
      <c r="L165" s="1">
        <v>0</v>
      </c>
      <c r="N165" s="4">
        <v>0</v>
      </c>
      <c r="O165" s="33"/>
      <c r="P165" s="42">
        <f t="shared" ca="1" si="22"/>
        <v>0</v>
      </c>
    </row>
    <row r="166" spans="1:16" s="1" customFormat="1" x14ac:dyDescent="0.2">
      <c r="A166" s="20" t="s">
        <v>40</v>
      </c>
      <c r="B166" s="21">
        <v>37181</v>
      </c>
      <c r="C166" s="20" t="s">
        <v>62</v>
      </c>
      <c r="D166" s="20" t="s">
        <v>46</v>
      </c>
      <c r="E166" s="20" t="s">
        <v>46</v>
      </c>
      <c r="F166" s="22" t="s">
        <v>34</v>
      </c>
      <c r="G166" s="2">
        <v>37408</v>
      </c>
      <c r="H166" s="3">
        <v>69000</v>
      </c>
      <c r="I166" s="3">
        <v>68233.0959</v>
      </c>
      <c r="J166" s="67">
        <f>I166/H166</f>
        <v>0.98888544782608701</v>
      </c>
      <c r="K166" s="67">
        <f ca="1">VLOOKUP(G166,DiscountRate!$A$2:$E$26,5,0)</f>
        <v>0.96934638980852328</v>
      </c>
      <c r="L166" s="1">
        <v>2.4849999999999999</v>
      </c>
      <c r="M166" s="1">
        <v>2.57</v>
      </c>
      <c r="N166" s="4">
        <f>(M166-L166)*I166</f>
        <v>5799.8131514999977</v>
      </c>
      <c r="O166" s="33">
        <f t="shared" si="27"/>
        <v>5864.9999999999973</v>
      </c>
      <c r="P166" s="42">
        <f t="shared" ca="1" si="22"/>
        <v>5685.2165762269869</v>
      </c>
    </row>
    <row r="167" spans="1:16" s="1" customFormat="1" x14ac:dyDescent="0.2">
      <c r="A167" s="20" t="s">
        <v>40</v>
      </c>
      <c r="B167" s="21">
        <v>37181</v>
      </c>
      <c r="C167" s="20" t="s">
        <v>62</v>
      </c>
      <c r="D167" s="20" t="s">
        <v>46</v>
      </c>
      <c r="E167" s="20" t="s">
        <v>46</v>
      </c>
      <c r="F167" s="22" t="s">
        <v>34</v>
      </c>
      <c r="G167" s="2">
        <v>37438</v>
      </c>
      <c r="H167" s="3">
        <v>0</v>
      </c>
      <c r="I167" s="3">
        <v>0</v>
      </c>
      <c r="J167" s="3"/>
      <c r="K167" s="67">
        <f ca="1">VLOOKUP(G167,DiscountRate!$A$2:$E$26,5,0)</f>
        <v>0.9646117680416415</v>
      </c>
      <c r="L167" s="1">
        <v>0</v>
      </c>
      <c r="N167" s="4">
        <v>0</v>
      </c>
      <c r="O167" s="33"/>
      <c r="P167" s="42">
        <f t="shared" ca="1" si="22"/>
        <v>0</v>
      </c>
    </row>
    <row r="168" spans="1:16" s="1" customFormat="1" x14ac:dyDescent="0.2">
      <c r="A168" s="20" t="s">
        <v>40</v>
      </c>
      <c r="B168" s="21">
        <v>37181</v>
      </c>
      <c r="C168" s="20" t="s">
        <v>62</v>
      </c>
      <c r="D168" s="20" t="s">
        <v>46</v>
      </c>
      <c r="E168" s="20" t="s">
        <v>46</v>
      </c>
      <c r="F168" s="22" t="s">
        <v>34</v>
      </c>
      <c r="G168" s="2">
        <v>37438</v>
      </c>
      <c r="H168" s="3">
        <v>71300</v>
      </c>
      <c r="I168" s="3">
        <v>70389.3367</v>
      </c>
      <c r="J168" s="67">
        <f>I168/H168</f>
        <v>0.98722772370266476</v>
      </c>
      <c r="K168" s="67">
        <f ca="1">VLOOKUP(G168,DiscountRate!$A$2:$E$26,5,0)</f>
        <v>0.9646117680416415</v>
      </c>
      <c r="L168" s="1">
        <v>2.4849999999999999</v>
      </c>
      <c r="M168" s="1">
        <v>2.61</v>
      </c>
      <c r="N168" s="4">
        <f>(M168-L168)*I168</f>
        <v>8798.6670875</v>
      </c>
      <c r="O168" s="33">
        <f t="shared" si="27"/>
        <v>8912.5</v>
      </c>
      <c r="P168" s="42">
        <f t="shared" ca="1" si="22"/>
        <v>8597.1023826711298</v>
      </c>
    </row>
    <row r="169" spans="1:16" s="1" customFormat="1" x14ac:dyDescent="0.2">
      <c r="A169" s="20" t="s">
        <v>40</v>
      </c>
      <c r="B169" s="21">
        <v>37181</v>
      </c>
      <c r="C169" s="20" t="s">
        <v>62</v>
      </c>
      <c r="D169" s="20" t="s">
        <v>46</v>
      </c>
      <c r="E169" s="20" t="s">
        <v>46</v>
      </c>
      <c r="F169" s="22" t="s">
        <v>34</v>
      </c>
      <c r="G169" s="2">
        <v>37469</v>
      </c>
      <c r="H169" s="3">
        <v>0</v>
      </c>
      <c r="I169" s="3">
        <v>0</v>
      </c>
      <c r="J169" s="3"/>
      <c r="K169" s="67">
        <f ca="1">VLOOKUP(G169,DiscountRate!$A$2:$E$26,5,0)</f>
        <v>0.95961300323248355</v>
      </c>
      <c r="L169" s="1">
        <v>0</v>
      </c>
      <c r="N169" s="4">
        <v>0</v>
      </c>
      <c r="O169" s="33"/>
      <c r="P169" s="42">
        <f t="shared" ca="1" si="22"/>
        <v>0</v>
      </c>
    </row>
    <row r="170" spans="1:16" s="1" customFormat="1" x14ac:dyDescent="0.2">
      <c r="A170" s="20" t="s">
        <v>40</v>
      </c>
      <c r="B170" s="21">
        <v>37181</v>
      </c>
      <c r="C170" s="20" t="s">
        <v>62</v>
      </c>
      <c r="D170" s="20" t="s">
        <v>46</v>
      </c>
      <c r="E170" s="20" t="s">
        <v>46</v>
      </c>
      <c r="F170" s="22" t="s">
        <v>34</v>
      </c>
      <c r="G170" s="2">
        <v>37469</v>
      </c>
      <c r="H170" s="3">
        <v>71300</v>
      </c>
      <c r="I170" s="3">
        <v>70257.225000000006</v>
      </c>
      <c r="J170" s="67">
        <f>I170/H170</f>
        <v>0.98537482468443205</v>
      </c>
      <c r="K170" s="67">
        <f ca="1">VLOOKUP(G170,DiscountRate!$A$2:$E$26,5,0)</f>
        <v>0.95961300323248355</v>
      </c>
      <c r="L170" s="1">
        <v>2.4849999999999999</v>
      </c>
      <c r="M170" s="1">
        <v>2.65</v>
      </c>
      <c r="N170" s="4">
        <f>(M170-L170)*I170</f>
        <v>11592.442125000003</v>
      </c>
      <c r="O170" s="33">
        <f>(M170-L170)*H170</f>
        <v>11764.500000000002</v>
      </c>
      <c r="P170" s="42">
        <f t="shared" ca="1" si="22"/>
        <v>11289.367176528554</v>
      </c>
    </row>
    <row r="171" spans="1:16" s="1" customFormat="1" x14ac:dyDescent="0.2">
      <c r="A171" s="20" t="s">
        <v>40</v>
      </c>
      <c r="B171" s="21">
        <v>37181</v>
      </c>
      <c r="C171" s="20" t="s">
        <v>62</v>
      </c>
      <c r="D171" s="20" t="s">
        <v>46</v>
      </c>
      <c r="E171" s="20" t="s">
        <v>46</v>
      </c>
      <c r="F171" s="22" t="s">
        <v>34</v>
      </c>
      <c r="G171" s="2">
        <v>37500</v>
      </c>
      <c r="H171" s="3">
        <v>0</v>
      </c>
      <c r="I171" s="3">
        <v>0</v>
      </c>
      <c r="J171" s="3"/>
      <c r="K171" s="67">
        <f ca="1">VLOOKUP(G171,DiscountRate!$A$2:$E$26,5,0)</f>
        <v>0.95460168789397482</v>
      </c>
      <c r="L171" s="1">
        <v>0</v>
      </c>
      <c r="N171" s="4">
        <v>0</v>
      </c>
      <c r="O171" s="33"/>
      <c r="P171" s="42">
        <f t="shared" ca="1" si="22"/>
        <v>0</v>
      </c>
    </row>
    <row r="172" spans="1:16" s="1" customFormat="1" x14ac:dyDescent="0.2">
      <c r="A172" s="20" t="s">
        <v>40</v>
      </c>
      <c r="B172" s="21">
        <v>37181</v>
      </c>
      <c r="C172" s="20" t="s">
        <v>62</v>
      </c>
      <c r="D172" s="20" t="s">
        <v>46</v>
      </c>
      <c r="E172" s="20" t="s">
        <v>46</v>
      </c>
      <c r="F172" s="22" t="s">
        <v>34</v>
      </c>
      <c r="G172" s="2">
        <v>37500</v>
      </c>
      <c r="H172" s="3">
        <v>69000</v>
      </c>
      <c r="I172" s="3">
        <v>67860.465200000006</v>
      </c>
      <c r="J172" s="67">
        <f>I172/H172</f>
        <v>0.98348500289855079</v>
      </c>
      <c r="K172" s="67">
        <f ca="1">VLOOKUP(G172,DiscountRate!$A$2:$E$26,5,0)</f>
        <v>0.95460168789397482</v>
      </c>
      <c r="L172" s="1">
        <v>2.4849999999999999</v>
      </c>
      <c r="M172" s="1">
        <v>2.6549999999999998</v>
      </c>
      <c r="N172" s="4">
        <f>(M172-L172)*I172</f>
        <v>11536.279083999996</v>
      </c>
      <c r="O172" s="33">
        <f>(M172-L172)*H172</f>
        <v>11729.999999999995</v>
      </c>
      <c r="P172" s="42">
        <f t="shared" ca="1" si="22"/>
        <v>11197.47779899632</v>
      </c>
    </row>
    <row r="173" spans="1:16" s="1" customFormat="1" x14ac:dyDescent="0.2">
      <c r="A173" s="20" t="s">
        <v>40</v>
      </c>
      <c r="B173" s="21">
        <v>37181</v>
      </c>
      <c r="C173" s="20" t="s">
        <v>62</v>
      </c>
      <c r="D173" s="20" t="s">
        <v>46</v>
      </c>
      <c r="E173" s="20" t="s">
        <v>46</v>
      </c>
      <c r="F173" s="22" t="s">
        <v>34</v>
      </c>
      <c r="G173" s="2">
        <v>37530</v>
      </c>
      <c r="H173" s="3">
        <v>0</v>
      </c>
      <c r="I173" s="3">
        <v>0</v>
      </c>
      <c r="J173" s="3"/>
      <c r="K173" s="67">
        <f ca="1">VLOOKUP(G173,DiscountRate!$A$2:$E$26,5,0)</f>
        <v>0.94967869608928046</v>
      </c>
      <c r="L173" s="1">
        <v>0</v>
      </c>
      <c r="N173" s="4">
        <v>0</v>
      </c>
      <c r="O173" s="33"/>
      <c r="P173" s="42">
        <f t="shared" ca="1" si="22"/>
        <v>0</v>
      </c>
    </row>
    <row r="174" spans="1:16" s="1" customFormat="1" x14ac:dyDescent="0.2">
      <c r="A174" s="20" t="s">
        <v>40</v>
      </c>
      <c r="B174" s="21">
        <v>37181</v>
      </c>
      <c r="C174" s="20" t="s">
        <v>62</v>
      </c>
      <c r="D174" s="20" t="s">
        <v>46</v>
      </c>
      <c r="E174" s="20" t="s">
        <v>46</v>
      </c>
      <c r="F174" s="22" t="s">
        <v>34</v>
      </c>
      <c r="G174" s="2">
        <v>37530</v>
      </c>
      <c r="H174" s="3">
        <v>71300</v>
      </c>
      <c r="I174" s="3">
        <v>69984.767900000006</v>
      </c>
      <c r="J174" s="67">
        <f>I174/H174</f>
        <v>0.98155354698457231</v>
      </c>
      <c r="K174" s="67">
        <f ca="1">VLOOKUP(G174,DiscountRate!$A$2:$E$26,5,0)</f>
        <v>0.94967869608928046</v>
      </c>
      <c r="L174" s="1">
        <v>2.4849999999999999</v>
      </c>
      <c r="M174" s="1">
        <v>2.6949999999999998</v>
      </c>
      <c r="N174" s="4">
        <f>(M174-L174)*I174</f>
        <v>14696.801258999998</v>
      </c>
      <c r="O174" s="33">
        <f>(M174-L174)*H174</f>
        <v>14972.999999999998</v>
      </c>
      <c r="P174" s="42">
        <f t="shared" ca="1" si="22"/>
        <v>14219.539116544793</v>
      </c>
    </row>
    <row r="175" spans="1:16" s="1" customFormat="1" x14ac:dyDescent="0.2">
      <c r="A175" s="32" t="s">
        <v>157</v>
      </c>
      <c r="B175" s="21"/>
      <c r="C175" s="20"/>
      <c r="D175" s="20"/>
      <c r="E175" s="20"/>
      <c r="F175" s="22"/>
      <c r="G175" s="2"/>
      <c r="H175" s="38">
        <f>SUM(H161:H174)</f>
        <v>492200</v>
      </c>
      <c r="I175" s="38">
        <f>SUM(I161:I174)</f>
        <v>485808.21349999995</v>
      </c>
      <c r="J175" s="38"/>
      <c r="K175" s="67" t="e">
        <f>VLOOKUP(G175,DiscountRate!$A$2:$E$26,5,0)</f>
        <v>#N/A</v>
      </c>
      <c r="L175" s="34"/>
      <c r="M175" s="34"/>
      <c r="N175" s="41">
        <f>SUM(N161:N174)</f>
        <v>55249.011519</v>
      </c>
      <c r="O175" s="41">
        <f>SUM(O161:O174)</f>
        <v>56096.999999999993</v>
      </c>
      <c r="P175" s="41">
        <f ca="1">SUM(P161:P174)</f>
        <v>53767.132935134505</v>
      </c>
    </row>
    <row r="176" spans="1:16" s="1" customFormat="1" x14ac:dyDescent="0.2">
      <c r="A176" s="20" t="s">
        <v>37</v>
      </c>
      <c r="B176" s="21">
        <v>37181</v>
      </c>
      <c r="C176" s="20" t="s">
        <v>105</v>
      </c>
      <c r="D176" s="20" t="s">
        <v>43</v>
      </c>
      <c r="E176" s="20" t="s">
        <v>36</v>
      </c>
      <c r="F176" s="22" t="s">
        <v>34</v>
      </c>
      <c r="G176" s="2">
        <v>37347</v>
      </c>
      <c r="H176" s="3">
        <v>-231000</v>
      </c>
      <c r="I176" s="3">
        <v>-229185.82120000001</v>
      </c>
      <c r="J176" s="67">
        <f>I176/H176</f>
        <v>0.99214641212121213</v>
      </c>
      <c r="K176" s="67">
        <f ca="1">VLOOKUP(G176,DiscountRate!$A$2:$E$26,5,0)</f>
        <v>0.97893818890568229</v>
      </c>
      <c r="L176" s="1">
        <v>3.01</v>
      </c>
      <c r="M176" s="37">
        <f t="shared" ref="M176:M182" si="28">(N176/I176)+L176</f>
        <v>3.0600000001745307</v>
      </c>
      <c r="N176" s="4">
        <v>-11459.2911</v>
      </c>
      <c r="O176" s="33">
        <f t="shared" ref="O176:O182" si="29">(M176-L176)*H176</f>
        <v>-11550.000040316632</v>
      </c>
      <c r="P176" s="42">
        <f t="shared" ca="1" si="22"/>
        <v>-11306.736121328122</v>
      </c>
    </row>
    <row r="177" spans="1:16" s="1" customFormat="1" x14ac:dyDescent="0.2">
      <c r="A177" s="20" t="s">
        <v>37</v>
      </c>
      <c r="B177" s="21">
        <v>37181</v>
      </c>
      <c r="C177" s="20" t="s">
        <v>105</v>
      </c>
      <c r="D177" s="20" t="s">
        <v>43</v>
      </c>
      <c r="E177" s="20" t="s">
        <v>36</v>
      </c>
      <c r="F177" s="22" t="s">
        <v>34</v>
      </c>
      <c r="G177" s="2">
        <v>37377</v>
      </c>
      <c r="H177" s="3">
        <v>-238700</v>
      </c>
      <c r="I177" s="3">
        <v>-236440.95480000001</v>
      </c>
      <c r="J177" s="67">
        <f t="shared" ref="J177:J182" si="30">I177/H177</f>
        <v>0.99053604859656474</v>
      </c>
      <c r="K177" s="67">
        <f ca="1">VLOOKUP(G177,DiscountRate!$A$2:$E$26,5,0)</f>
        <v>0.97420402670642303</v>
      </c>
      <c r="L177" s="1">
        <v>3.01</v>
      </c>
      <c r="M177" s="37">
        <f t="shared" si="28"/>
        <v>3.0999999998646595</v>
      </c>
      <c r="N177" s="4">
        <v>-21279.6859</v>
      </c>
      <c r="O177" s="33">
        <f t="shared" si="29"/>
        <v>-21482.999967694264</v>
      </c>
      <c r="P177" s="42">
        <f t="shared" ca="1" si="22"/>
        <v>-20928.825074261709</v>
      </c>
    </row>
    <row r="178" spans="1:16" s="1" customFormat="1" x14ac:dyDescent="0.2">
      <c r="A178" s="20" t="s">
        <v>37</v>
      </c>
      <c r="B178" s="21">
        <v>37181</v>
      </c>
      <c r="C178" s="20" t="s">
        <v>105</v>
      </c>
      <c r="D178" s="20" t="s">
        <v>43</v>
      </c>
      <c r="E178" s="20" t="s">
        <v>36</v>
      </c>
      <c r="F178" s="22" t="s">
        <v>34</v>
      </c>
      <c r="G178" s="2">
        <v>37408</v>
      </c>
      <c r="H178" s="3">
        <v>-231000</v>
      </c>
      <c r="I178" s="3">
        <v>-228432.53829999999</v>
      </c>
      <c r="J178" s="67">
        <f t="shared" si="30"/>
        <v>0.98888544718614713</v>
      </c>
      <c r="K178" s="67">
        <f ca="1">VLOOKUP(G178,DiscountRate!$A$2:$E$26,5,0)</f>
        <v>0.96934638980852328</v>
      </c>
      <c r="L178" s="1">
        <v>3.01</v>
      </c>
      <c r="M178" s="37">
        <f t="shared" si="28"/>
        <v>3.1450000001291407</v>
      </c>
      <c r="N178" s="4">
        <v>-30838.3927</v>
      </c>
      <c r="O178" s="33">
        <f t="shared" si="29"/>
        <v>-31185.000029831554</v>
      </c>
      <c r="P178" s="42">
        <f t="shared" ca="1" si="22"/>
        <v>-30229.067195095911</v>
      </c>
    </row>
    <row r="179" spans="1:16" s="1" customFormat="1" x14ac:dyDescent="0.2">
      <c r="A179" s="20" t="s">
        <v>37</v>
      </c>
      <c r="B179" s="21">
        <v>37181</v>
      </c>
      <c r="C179" s="20" t="s">
        <v>105</v>
      </c>
      <c r="D179" s="20" t="s">
        <v>43</v>
      </c>
      <c r="E179" s="20" t="s">
        <v>36</v>
      </c>
      <c r="F179" s="22" t="s">
        <v>34</v>
      </c>
      <c r="G179" s="2">
        <v>37438</v>
      </c>
      <c r="H179" s="3">
        <v>-238700</v>
      </c>
      <c r="I179" s="3">
        <v>-235651.25760000001</v>
      </c>
      <c r="J179" s="67">
        <f t="shared" si="30"/>
        <v>0.98722772350230414</v>
      </c>
      <c r="K179" s="67">
        <f ca="1">VLOOKUP(G179,DiscountRate!$A$2:$E$26,5,0)</f>
        <v>0.9646117680416415</v>
      </c>
      <c r="L179" s="1">
        <v>3.01</v>
      </c>
      <c r="M179" s="37">
        <f t="shared" si="28"/>
        <v>3.1850000000848708</v>
      </c>
      <c r="N179" s="4">
        <v>-41238.970099999999</v>
      </c>
      <c r="O179" s="33">
        <f t="shared" si="29"/>
        <v>-41772.500020258718</v>
      </c>
      <c r="P179" s="42">
        <f t="shared" ca="1" si="22"/>
        <v>-40294.245100061264</v>
      </c>
    </row>
    <row r="180" spans="1:16" s="1" customFormat="1" x14ac:dyDescent="0.2">
      <c r="A180" s="20" t="s">
        <v>37</v>
      </c>
      <c r="B180" s="21">
        <v>37181</v>
      </c>
      <c r="C180" s="20" t="s">
        <v>105</v>
      </c>
      <c r="D180" s="20" t="s">
        <v>43</v>
      </c>
      <c r="E180" s="20" t="s">
        <v>36</v>
      </c>
      <c r="F180" s="22" t="s">
        <v>34</v>
      </c>
      <c r="G180" s="2">
        <v>37469</v>
      </c>
      <c r="H180" s="3">
        <v>-238700</v>
      </c>
      <c r="I180" s="3">
        <v>-235208.97080000001</v>
      </c>
      <c r="J180" s="67">
        <f t="shared" si="30"/>
        <v>0.98537482530372855</v>
      </c>
      <c r="K180" s="67">
        <f ca="1">VLOOKUP(G180,DiscountRate!$A$2:$E$26,5,0)</f>
        <v>0.95961300323248355</v>
      </c>
      <c r="L180" s="1">
        <v>3.01</v>
      </c>
      <c r="M180" s="37">
        <f t="shared" si="28"/>
        <v>3.224999999906466</v>
      </c>
      <c r="N180" s="4">
        <v>-50569.928699999997</v>
      </c>
      <c r="O180" s="33">
        <f t="shared" si="29"/>
        <v>-51320.499977673491</v>
      </c>
      <c r="P180" s="42">
        <f t="shared" ca="1" si="22"/>
        <v>-49247.819110967859</v>
      </c>
    </row>
    <row r="181" spans="1:16" s="1" customFormat="1" x14ac:dyDescent="0.2">
      <c r="A181" s="20" t="s">
        <v>37</v>
      </c>
      <c r="B181" s="21">
        <v>37181</v>
      </c>
      <c r="C181" s="20" t="s">
        <v>105</v>
      </c>
      <c r="D181" s="20" t="s">
        <v>43</v>
      </c>
      <c r="E181" s="20" t="s">
        <v>36</v>
      </c>
      <c r="F181" s="22" t="s">
        <v>34</v>
      </c>
      <c r="G181" s="2">
        <v>37500</v>
      </c>
      <c r="H181" s="3">
        <v>-231000</v>
      </c>
      <c r="I181" s="3">
        <v>-227185.03580000001</v>
      </c>
      <c r="J181" s="67">
        <f t="shared" si="30"/>
        <v>0.98348500346320356</v>
      </c>
      <c r="K181" s="67">
        <f ca="1">VLOOKUP(G181,DiscountRate!$A$2:$E$26,5,0)</f>
        <v>0.95460168789397482</v>
      </c>
      <c r="L181" s="1">
        <v>3.01</v>
      </c>
      <c r="M181" s="37">
        <f t="shared" si="28"/>
        <v>3.2300000001056404</v>
      </c>
      <c r="N181" s="4">
        <v>-49980.707900000001</v>
      </c>
      <c r="O181" s="33">
        <f t="shared" si="29"/>
        <v>-50820.000024402972</v>
      </c>
      <c r="P181" s="42">
        <f t="shared" ca="1" si="22"/>
        <v>-48512.857802066923</v>
      </c>
    </row>
    <row r="182" spans="1:16" s="1" customFormat="1" x14ac:dyDescent="0.2">
      <c r="A182" s="20" t="s">
        <v>37</v>
      </c>
      <c r="B182" s="21">
        <v>37181</v>
      </c>
      <c r="C182" s="20" t="s">
        <v>105</v>
      </c>
      <c r="D182" s="20" t="s">
        <v>43</v>
      </c>
      <c r="E182" s="20" t="s">
        <v>36</v>
      </c>
      <c r="F182" s="22" t="s">
        <v>34</v>
      </c>
      <c r="G182" s="2">
        <v>37530</v>
      </c>
      <c r="H182" s="3">
        <v>-238700</v>
      </c>
      <c r="I182" s="3">
        <v>-234296.8315</v>
      </c>
      <c r="J182" s="67">
        <f t="shared" si="30"/>
        <v>0.98155354629241731</v>
      </c>
      <c r="K182" s="67">
        <f ca="1">VLOOKUP(G182,DiscountRate!$A$2:$E$26,5,0)</f>
        <v>0.94967869608928046</v>
      </c>
      <c r="L182" s="1">
        <v>3.01</v>
      </c>
      <c r="M182" s="37">
        <f t="shared" si="28"/>
        <v>3.2700000000426805</v>
      </c>
      <c r="N182" s="4">
        <v>-60917.176200000002</v>
      </c>
      <c r="O182" s="33">
        <f t="shared" si="29"/>
        <v>-62062.000010187898</v>
      </c>
      <c r="P182" s="42">
        <f t="shared" ca="1" si="22"/>
        <v>-58938.959246368147</v>
      </c>
    </row>
    <row r="183" spans="1:16" s="1" customFormat="1" x14ac:dyDescent="0.2">
      <c r="A183" s="32" t="s">
        <v>157</v>
      </c>
      <c r="B183" s="21"/>
      <c r="C183" s="20"/>
      <c r="D183" s="20"/>
      <c r="E183" s="20"/>
      <c r="F183" s="22"/>
      <c r="G183" s="2"/>
      <c r="H183" s="38">
        <f>SUM(H176:H182)</f>
        <v>-1647800</v>
      </c>
      <c r="I183" s="38">
        <f>SUM(I176:I182)</f>
        <v>-1626401.4100000001</v>
      </c>
      <c r="J183" s="38"/>
      <c r="K183" s="67" t="e">
        <f>VLOOKUP(G183,DiscountRate!$A$2:$E$26,5,0)</f>
        <v>#N/A</v>
      </c>
      <c r="L183" s="34"/>
      <c r="M183" s="34"/>
      <c r="N183" s="41">
        <f>SUM(N176:N182)</f>
        <v>-266284.15259999997</v>
      </c>
      <c r="O183" s="41">
        <f>SUM(O176:O182)</f>
        <v>-270193.00007036555</v>
      </c>
      <c r="P183" s="41">
        <f ca="1">SUM(P176:P182)</f>
        <v>-259458.50965014994</v>
      </c>
    </row>
    <row r="184" spans="1:16" s="1" customFormat="1" x14ac:dyDescent="0.2">
      <c r="A184" s="20" t="s">
        <v>40</v>
      </c>
      <c r="B184" s="21">
        <v>37181</v>
      </c>
      <c r="C184" s="20" t="s">
        <v>106</v>
      </c>
      <c r="D184" s="20" t="s">
        <v>43</v>
      </c>
      <c r="E184" s="20" t="s">
        <v>36</v>
      </c>
      <c r="F184" s="22" t="s">
        <v>34</v>
      </c>
      <c r="G184" s="2">
        <v>37347</v>
      </c>
      <c r="H184" s="3">
        <v>-69000</v>
      </c>
      <c r="I184" s="3">
        <v>-68458.102499999994</v>
      </c>
      <c r="J184" s="67">
        <f>I184/H184</f>
        <v>0.99214641304347817</v>
      </c>
      <c r="K184" s="67">
        <f ca="1">VLOOKUP(G184,DiscountRate!$A$2:$E$26,5,0)</f>
        <v>0.97893818890568229</v>
      </c>
      <c r="L184" s="1">
        <v>3.01</v>
      </c>
      <c r="M184" s="37">
        <f t="shared" ref="M184:M190" si="31">(N184/I184)+L184</f>
        <v>3.0599999996348131</v>
      </c>
      <c r="N184" s="4">
        <v>-3422.9050999999999</v>
      </c>
      <c r="O184" s="33">
        <f t="shared" ref="O184:O190" si="32">(M184-L184)*H184</f>
        <v>-3449.999974802116</v>
      </c>
      <c r="P184" s="42">
        <f t="shared" ca="1" si="22"/>
        <v>-3377.3367270574331</v>
      </c>
    </row>
    <row r="185" spans="1:16" s="1" customFormat="1" x14ac:dyDescent="0.2">
      <c r="A185" s="20" t="s">
        <v>40</v>
      </c>
      <c r="B185" s="21">
        <v>37181</v>
      </c>
      <c r="C185" s="20" t="s">
        <v>106</v>
      </c>
      <c r="D185" s="20" t="s">
        <v>43</v>
      </c>
      <c r="E185" s="20" t="s">
        <v>36</v>
      </c>
      <c r="F185" s="22" t="s">
        <v>34</v>
      </c>
      <c r="G185" s="2">
        <v>37377</v>
      </c>
      <c r="H185" s="3">
        <v>-71300</v>
      </c>
      <c r="I185" s="3">
        <v>-70625.220300000001</v>
      </c>
      <c r="J185" s="67">
        <f t="shared" ref="J185:J190" si="33">I185/H185</f>
        <v>0.99053604908835902</v>
      </c>
      <c r="K185" s="67">
        <f ca="1">VLOOKUP(G185,DiscountRate!$A$2:$E$26,5,0)</f>
        <v>0.97420402670642303</v>
      </c>
      <c r="L185" s="1">
        <v>3.01</v>
      </c>
      <c r="M185" s="37">
        <f t="shared" si="31"/>
        <v>3.0999999996177001</v>
      </c>
      <c r="N185" s="4">
        <v>-6356.2698</v>
      </c>
      <c r="O185" s="33">
        <f t="shared" si="32"/>
        <v>-6416.9999727420336</v>
      </c>
      <c r="P185" s="42">
        <f t="shared" ca="1" si="22"/>
        <v>-6251.4672128202965</v>
      </c>
    </row>
    <row r="186" spans="1:16" s="1" customFormat="1" x14ac:dyDescent="0.2">
      <c r="A186" s="20" t="s">
        <v>40</v>
      </c>
      <c r="B186" s="21">
        <v>37181</v>
      </c>
      <c r="C186" s="20" t="s">
        <v>106</v>
      </c>
      <c r="D186" s="20" t="s">
        <v>43</v>
      </c>
      <c r="E186" s="20" t="s">
        <v>36</v>
      </c>
      <c r="F186" s="22" t="s">
        <v>34</v>
      </c>
      <c r="G186" s="2">
        <v>37408</v>
      </c>
      <c r="H186" s="3">
        <v>-69000</v>
      </c>
      <c r="I186" s="3">
        <v>-68233.0959</v>
      </c>
      <c r="J186" s="67">
        <f t="shared" si="33"/>
        <v>0.98888544782608701</v>
      </c>
      <c r="K186" s="67">
        <f ca="1">VLOOKUP(G186,DiscountRate!$A$2:$E$26,5,0)</f>
        <v>0.96934638980852328</v>
      </c>
      <c r="L186" s="1">
        <v>3.01</v>
      </c>
      <c r="M186" s="37">
        <f t="shared" si="31"/>
        <v>3.1449999993185123</v>
      </c>
      <c r="N186" s="4">
        <v>-9211.4678999999996</v>
      </c>
      <c r="O186" s="33">
        <f t="shared" si="32"/>
        <v>-9314.9999529773613</v>
      </c>
      <c r="P186" s="42">
        <f t="shared" ca="1" si="22"/>
        <v>-9029.4615754851693</v>
      </c>
    </row>
    <row r="187" spans="1:16" s="1" customFormat="1" x14ac:dyDescent="0.2">
      <c r="A187" s="20" t="s">
        <v>40</v>
      </c>
      <c r="B187" s="21">
        <v>37181</v>
      </c>
      <c r="C187" s="20" t="s">
        <v>106</v>
      </c>
      <c r="D187" s="20" t="s">
        <v>43</v>
      </c>
      <c r="E187" s="20" t="s">
        <v>36</v>
      </c>
      <c r="F187" s="22" t="s">
        <v>34</v>
      </c>
      <c r="G187" s="2">
        <v>37438</v>
      </c>
      <c r="H187" s="3">
        <v>-71300</v>
      </c>
      <c r="I187" s="3">
        <v>-70389.3367</v>
      </c>
      <c r="J187" s="67">
        <f t="shared" si="33"/>
        <v>0.98722772370266476</v>
      </c>
      <c r="K187" s="67">
        <f ca="1">VLOOKUP(G187,DiscountRate!$A$2:$E$26,5,0)</f>
        <v>0.9646117680416415</v>
      </c>
      <c r="L187" s="1">
        <v>3.01</v>
      </c>
      <c r="M187" s="37">
        <f t="shared" si="31"/>
        <v>3.1849999996803491</v>
      </c>
      <c r="N187" s="4">
        <v>-12318.133900000001</v>
      </c>
      <c r="O187" s="33">
        <f t="shared" si="32"/>
        <v>-12477.499977208905</v>
      </c>
      <c r="P187" s="42">
        <f t="shared" ca="1" si="22"/>
        <v>-12035.943313755022</v>
      </c>
    </row>
    <row r="188" spans="1:16" s="1" customFormat="1" x14ac:dyDescent="0.2">
      <c r="A188" s="20" t="s">
        <v>40</v>
      </c>
      <c r="B188" s="21">
        <v>37181</v>
      </c>
      <c r="C188" s="20" t="s">
        <v>106</v>
      </c>
      <c r="D188" s="20" t="s">
        <v>43</v>
      </c>
      <c r="E188" s="20" t="s">
        <v>36</v>
      </c>
      <c r="F188" s="22" t="s">
        <v>34</v>
      </c>
      <c r="G188" s="2">
        <v>37469</v>
      </c>
      <c r="H188" s="3">
        <v>-71300</v>
      </c>
      <c r="I188" s="3">
        <v>-70257.225000000006</v>
      </c>
      <c r="J188" s="67">
        <f t="shared" si="33"/>
        <v>0.98537482468443205</v>
      </c>
      <c r="K188" s="67">
        <f ca="1">VLOOKUP(G188,DiscountRate!$A$2:$E$26,5,0)</f>
        <v>0.95961300323248355</v>
      </c>
      <c r="L188" s="1">
        <v>3.01</v>
      </c>
      <c r="M188" s="37">
        <f t="shared" si="31"/>
        <v>3.225000000355835</v>
      </c>
      <c r="N188" s="4">
        <v>-15105.303400000001</v>
      </c>
      <c r="O188" s="33">
        <f t="shared" si="32"/>
        <v>-15329.500025371051</v>
      </c>
      <c r="P188" s="42">
        <f t="shared" ca="1" si="22"/>
        <v>-14710.387557398746</v>
      </c>
    </row>
    <row r="189" spans="1:16" s="1" customFormat="1" x14ac:dyDescent="0.2">
      <c r="A189" s="20" t="s">
        <v>40</v>
      </c>
      <c r="B189" s="21">
        <v>37181</v>
      </c>
      <c r="C189" s="20" t="s">
        <v>106</v>
      </c>
      <c r="D189" s="20" t="s">
        <v>43</v>
      </c>
      <c r="E189" s="20" t="s">
        <v>36</v>
      </c>
      <c r="F189" s="22" t="s">
        <v>34</v>
      </c>
      <c r="G189" s="2">
        <v>37500</v>
      </c>
      <c r="H189" s="3">
        <v>-69000</v>
      </c>
      <c r="I189" s="3">
        <v>-67860.465200000006</v>
      </c>
      <c r="J189" s="67">
        <f t="shared" si="33"/>
        <v>0.98348500289855079</v>
      </c>
      <c r="K189" s="67">
        <f ca="1">VLOOKUP(G189,DiscountRate!$A$2:$E$26,5,0)</f>
        <v>0.95460168789397482</v>
      </c>
      <c r="L189" s="1">
        <v>3.01</v>
      </c>
      <c r="M189" s="37">
        <f t="shared" si="31"/>
        <v>3.2300000008252225</v>
      </c>
      <c r="N189" s="4">
        <v>-14929.3024</v>
      </c>
      <c r="O189" s="33">
        <f t="shared" si="32"/>
        <v>-15180.000056940369</v>
      </c>
      <c r="P189" s="42">
        <f t="shared" ca="1" si="22"/>
        <v>-14490.85367658591</v>
      </c>
    </row>
    <row r="190" spans="1:16" s="1" customFormat="1" x14ac:dyDescent="0.2">
      <c r="A190" s="20" t="s">
        <v>40</v>
      </c>
      <c r="B190" s="21">
        <v>37181</v>
      </c>
      <c r="C190" s="20" t="s">
        <v>106</v>
      </c>
      <c r="D190" s="20" t="s">
        <v>43</v>
      </c>
      <c r="E190" s="20" t="s">
        <v>36</v>
      </c>
      <c r="F190" s="22" t="s">
        <v>34</v>
      </c>
      <c r="G190" s="2">
        <v>37530</v>
      </c>
      <c r="H190" s="3">
        <v>-71300</v>
      </c>
      <c r="I190" s="3">
        <v>-69984.767900000006</v>
      </c>
      <c r="J190" s="67">
        <f t="shared" si="33"/>
        <v>0.98155354698457231</v>
      </c>
      <c r="K190" s="67">
        <f ca="1">VLOOKUP(G190,DiscountRate!$A$2:$E$26,5,0)</f>
        <v>0.94967869608928046</v>
      </c>
      <c r="L190" s="1">
        <v>3.01</v>
      </c>
      <c r="M190" s="37">
        <f t="shared" si="31"/>
        <v>3.2699999992284035</v>
      </c>
      <c r="N190" s="4">
        <v>-18196.0396</v>
      </c>
      <c r="O190" s="33">
        <f t="shared" si="32"/>
        <v>-18537.999944985182</v>
      </c>
      <c r="P190" s="42">
        <f t="shared" ca="1" si="22"/>
        <v>-17605.143615856679</v>
      </c>
    </row>
    <row r="191" spans="1:16" x14ac:dyDescent="0.2">
      <c r="H191" s="38">
        <f>SUM(H184:H190)</f>
        <v>-492200</v>
      </c>
      <c r="I191" s="38">
        <f>SUM(I184:I190)</f>
        <v>-485808.21349999995</v>
      </c>
      <c r="J191" s="38"/>
      <c r="K191" s="67" t="e">
        <f>VLOOKUP(G191,DiscountRate!$A$2:$E$26,5,0)</f>
        <v>#N/A</v>
      </c>
      <c r="L191" s="34"/>
      <c r="M191" s="34"/>
      <c r="N191" s="41">
        <f>SUM(N184:N190)</f>
        <v>-79539.422100000011</v>
      </c>
      <c r="O191" s="41">
        <f>SUM(O184:O190)</f>
        <v>-80706.999905027013</v>
      </c>
      <c r="P191" s="41">
        <f ca="1">SUM(P184:P190)</f>
        <v>-77500.593678959267</v>
      </c>
    </row>
    <row r="192" spans="1:16" s="1" customFormat="1" x14ac:dyDescent="0.2">
      <c r="A192" s="32" t="s">
        <v>141</v>
      </c>
      <c r="B192" s="21"/>
      <c r="C192" s="20"/>
      <c r="D192" s="20"/>
      <c r="E192" s="20"/>
      <c r="F192" s="22"/>
      <c r="G192" s="2"/>
      <c r="H192" s="3"/>
      <c r="I192" s="3"/>
      <c r="J192" s="3"/>
      <c r="K192" s="67" t="e">
        <f>VLOOKUP(G192,DiscountRate!$A$2:$E$26,5,0)</f>
        <v>#N/A</v>
      </c>
      <c r="N192" s="4"/>
      <c r="O192" s="33"/>
      <c r="P192" s="42" t="e">
        <f t="shared" si="22"/>
        <v>#N/A</v>
      </c>
    </row>
    <row r="193" spans="1:16" s="1" customFormat="1" x14ac:dyDescent="0.2">
      <c r="A193" s="20" t="s">
        <v>37</v>
      </c>
      <c r="B193" s="21">
        <v>37203</v>
      </c>
      <c r="C193" s="20" t="s">
        <v>3</v>
      </c>
      <c r="D193" s="20" t="s">
        <v>46</v>
      </c>
      <c r="E193" s="20" t="s">
        <v>46</v>
      </c>
      <c r="F193" s="22" t="s">
        <v>34</v>
      </c>
      <c r="G193" s="2">
        <v>37347</v>
      </c>
      <c r="H193" s="3">
        <v>-231000</v>
      </c>
      <c r="I193" s="3">
        <v>-229185.82120000001</v>
      </c>
      <c r="J193" s="67">
        <f>I193/H193</f>
        <v>0.99214641212121213</v>
      </c>
      <c r="K193" s="67">
        <f ca="1">VLOOKUP(G193,DiscountRate!$A$2:$E$26,5,0)</f>
        <v>0.97893818890568229</v>
      </c>
      <c r="L193" s="1">
        <v>2.5499999999999998</v>
      </c>
      <c r="M193" s="1">
        <v>2.4849999999999999</v>
      </c>
      <c r="N193" s="4">
        <f>(M193-L193)*I193</f>
        <v>14897.078377999987</v>
      </c>
      <c r="O193" s="33">
        <f t="shared" ref="O193:O206" si="34">(M193-L193)*H193</f>
        <v>15014.999999999987</v>
      </c>
      <c r="P193" s="42">
        <f t="shared" ca="1" si="22"/>
        <v>14698.756906418808</v>
      </c>
    </row>
    <row r="194" spans="1:16" s="1" customFormat="1" x14ac:dyDescent="0.2">
      <c r="A194" s="20" t="s">
        <v>37</v>
      </c>
      <c r="B194" s="21">
        <v>37203</v>
      </c>
      <c r="C194" s="20" t="s">
        <v>3</v>
      </c>
      <c r="D194" s="20" t="s">
        <v>46</v>
      </c>
      <c r="E194" s="20" t="s">
        <v>46</v>
      </c>
      <c r="F194" s="22" t="s">
        <v>34</v>
      </c>
      <c r="G194" s="2">
        <v>37347</v>
      </c>
      <c r="H194" s="3">
        <v>0</v>
      </c>
      <c r="I194" s="3">
        <v>0</v>
      </c>
      <c r="J194" s="3"/>
      <c r="K194" s="67">
        <f ca="1">VLOOKUP(G194,DiscountRate!$A$2:$E$26,5,0)</f>
        <v>0.97893818890568229</v>
      </c>
      <c r="L194" s="1">
        <v>0</v>
      </c>
      <c r="N194" s="4">
        <v>0</v>
      </c>
      <c r="O194" s="33">
        <f t="shared" si="34"/>
        <v>0</v>
      </c>
      <c r="P194" s="42">
        <f t="shared" ca="1" si="22"/>
        <v>0</v>
      </c>
    </row>
    <row r="195" spans="1:16" s="1" customFormat="1" x14ac:dyDescent="0.2">
      <c r="A195" s="20" t="s">
        <v>37</v>
      </c>
      <c r="B195" s="21">
        <v>37203</v>
      </c>
      <c r="C195" s="20" t="s">
        <v>3</v>
      </c>
      <c r="D195" s="20" t="s">
        <v>46</v>
      </c>
      <c r="E195" s="20" t="s">
        <v>46</v>
      </c>
      <c r="F195" s="22" t="s">
        <v>34</v>
      </c>
      <c r="G195" s="2">
        <v>37377</v>
      </c>
      <c r="H195" s="3">
        <v>-238700</v>
      </c>
      <c r="I195" s="3">
        <v>-236440.95480000001</v>
      </c>
      <c r="J195" s="67">
        <f>I195/H195</f>
        <v>0.99053604859656474</v>
      </c>
      <c r="K195" s="67">
        <f ca="1">VLOOKUP(G195,DiscountRate!$A$2:$E$26,5,0)</f>
        <v>0.97420402670642303</v>
      </c>
      <c r="L195" s="1">
        <v>2.5499999999999998</v>
      </c>
      <c r="M195" s="1">
        <v>2.5249999999999999</v>
      </c>
      <c r="N195" s="4">
        <f>(M195-L195)*I195</f>
        <v>5911.0238699999791</v>
      </c>
      <c r="O195" s="33">
        <f t="shared" si="34"/>
        <v>5967.4999999999791</v>
      </c>
      <c r="P195" s="42">
        <f t="shared" ca="1" si="22"/>
        <v>5813.5625293705589</v>
      </c>
    </row>
    <row r="196" spans="1:16" s="1" customFormat="1" x14ac:dyDescent="0.2">
      <c r="A196" s="20" t="s">
        <v>37</v>
      </c>
      <c r="B196" s="21">
        <v>37203</v>
      </c>
      <c r="C196" s="20" t="s">
        <v>3</v>
      </c>
      <c r="D196" s="20" t="s">
        <v>46</v>
      </c>
      <c r="E196" s="20" t="s">
        <v>46</v>
      </c>
      <c r="F196" s="22" t="s">
        <v>34</v>
      </c>
      <c r="G196" s="2">
        <v>37377</v>
      </c>
      <c r="H196" s="3">
        <v>0</v>
      </c>
      <c r="I196" s="3">
        <v>0</v>
      </c>
      <c r="J196" s="3"/>
      <c r="K196" s="67">
        <f ca="1">VLOOKUP(G196,DiscountRate!$A$2:$E$26,5,0)</f>
        <v>0.97420402670642303</v>
      </c>
      <c r="L196" s="1">
        <v>0</v>
      </c>
      <c r="N196" s="4">
        <v>0</v>
      </c>
      <c r="O196" s="33">
        <f t="shared" si="34"/>
        <v>0</v>
      </c>
      <c r="P196" s="42">
        <f t="shared" ca="1" si="22"/>
        <v>0</v>
      </c>
    </row>
    <row r="197" spans="1:16" s="1" customFormat="1" x14ac:dyDescent="0.2">
      <c r="A197" s="20" t="s">
        <v>37</v>
      </c>
      <c r="B197" s="21">
        <v>37203</v>
      </c>
      <c r="C197" s="20" t="s">
        <v>3</v>
      </c>
      <c r="D197" s="20" t="s">
        <v>46</v>
      </c>
      <c r="E197" s="20" t="s">
        <v>46</v>
      </c>
      <c r="F197" s="22" t="s">
        <v>34</v>
      </c>
      <c r="G197" s="2">
        <v>37408</v>
      </c>
      <c r="H197" s="3">
        <v>-231000</v>
      </c>
      <c r="I197" s="3">
        <v>-228432.53829999999</v>
      </c>
      <c r="J197" s="67">
        <f>I197/H197</f>
        <v>0.98888544718614713</v>
      </c>
      <c r="K197" s="67">
        <f ca="1">VLOOKUP(G197,DiscountRate!$A$2:$E$26,5,0)</f>
        <v>0.96934638980852328</v>
      </c>
      <c r="L197" s="1">
        <v>2.5499999999999998</v>
      </c>
      <c r="M197" s="1">
        <v>2.57</v>
      </c>
      <c r="N197" s="4">
        <f>(M197-L197)*I197</f>
        <v>-4568.6507660000034</v>
      </c>
      <c r="O197" s="33">
        <f t="shared" si="34"/>
        <v>-4620.0000000000045</v>
      </c>
      <c r="P197" s="42">
        <f t="shared" ca="1" si="22"/>
        <v>-4478.3803209153821</v>
      </c>
    </row>
    <row r="198" spans="1:16" s="1" customFormat="1" x14ac:dyDescent="0.2">
      <c r="A198" s="20" t="s">
        <v>37</v>
      </c>
      <c r="B198" s="21">
        <v>37203</v>
      </c>
      <c r="C198" s="20" t="s">
        <v>3</v>
      </c>
      <c r="D198" s="20" t="s">
        <v>46</v>
      </c>
      <c r="E198" s="20" t="s">
        <v>46</v>
      </c>
      <c r="F198" s="22" t="s">
        <v>34</v>
      </c>
      <c r="G198" s="2">
        <v>37408</v>
      </c>
      <c r="H198" s="3">
        <v>0</v>
      </c>
      <c r="I198" s="3">
        <v>0</v>
      </c>
      <c r="J198" s="3"/>
      <c r="K198" s="67">
        <f ca="1">VLOOKUP(G198,DiscountRate!$A$2:$E$26,5,0)</f>
        <v>0.96934638980852328</v>
      </c>
      <c r="L198" s="1">
        <v>0</v>
      </c>
      <c r="N198" s="4">
        <v>0</v>
      </c>
      <c r="O198" s="33">
        <f t="shared" si="34"/>
        <v>0</v>
      </c>
      <c r="P198" s="42">
        <f t="shared" ref="P198:P261" ca="1" si="35">(M198-L198)*(H198*K198)</f>
        <v>0</v>
      </c>
    </row>
    <row r="199" spans="1:16" s="1" customFormat="1" x14ac:dyDescent="0.2">
      <c r="A199" s="20" t="s">
        <v>37</v>
      </c>
      <c r="B199" s="21">
        <v>37203</v>
      </c>
      <c r="C199" s="20" t="s">
        <v>3</v>
      </c>
      <c r="D199" s="20" t="s">
        <v>46</v>
      </c>
      <c r="E199" s="20" t="s">
        <v>46</v>
      </c>
      <c r="F199" s="22" t="s">
        <v>34</v>
      </c>
      <c r="G199" s="2">
        <v>37438</v>
      </c>
      <c r="H199" s="3">
        <v>-238700</v>
      </c>
      <c r="I199" s="3">
        <v>-235651.25760000001</v>
      </c>
      <c r="J199" s="67">
        <f>I199/H199</f>
        <v>0.98722772350230414</v>
      </c>
      <c r="K199" s="67">
        <f ca="1">VLOOKUP(G199,DiscountRate!$A$2:$E$26,5,0)</f>
        <v>0.9646117680416415</v>
      </c>
      <c r="L199" s="1">
        <v>2.5499999999999998</v>
      </c>
      <c r="M199" s="1">
        <v>2.61</v>
      </c>
      <c r="N199" s="4">
        <f>(M199-L199)*I199</f>
        <v>-14139.075456000013</v>
      </c>
      <c r="O199" s="33">
        <f t="shared" si="34"/>
        <v>-14322.000000000013</v>
      </c>
      <c r="P199" s="42">
        <f t="shared" ca="1" si="35"/>
        <v>-13815.169741892401</v>
      </c>
    </row>
    <row r="200" spans="1:16" s="1" customFormat="1" x14ac:dyDescent="0.2">
      <c r="A200" s="20" t="s">
        <v>37</v>
      </c>
      <c r="B200" s="21">
        <v>37203</v>
      </c>
      <c r="C200" s="20" t="s">
        <v>3</v>
      </c>
      <c r="D200" s="20" t="s">
        <v>46</v>
      </c>
      <c r="E200" s="20" t="s">
        <v>46</v>
      </c>
      <c r="F200" s="22" t="s">
        <v>34</v>
      </c>
      <c r="G200" s="2">
        <v>37438</v>
      </c>
      <c r="H200" s="3">
        <v>0</v>
      </c>
      <c r="I200" s="3">
        <v>0</v>
      </c>
      <c r="J200" s="3"/>
      <c r="K200" s="67">
        <f ca="1">VLOOKUP(G200,DiscountRate!$A$2:$E$26,5,0)</f>
        <v>0.9646117680416415</v>
      </c>
      <c r="L200" s="1">
        <v>0</v>
      </c>
      <c r="N200" s="4">
        <v>0</v>
      </c>
      <c r="O200" s="33">
        <f t="shared" si="34"/>
        <v>0</v>
      </c>
      <c r="P200" s="42">
        <f t="shared" ca="1" si="35"/>
        <v>0</v>
      </c>
    </row>
    <row r="201" spans="1:16" s="1" customFormat="1" x14ac:dyDescent="0.2">
      <c r="A201" s="20" t="s">
        <v>37</v>
      </c>
      <c r="B201" s="21">
        <v>37203</v>
      </c>
      <c r="C201" s="20" t="s">
        <v>3</v>
      </c>
      <c r="D201" s="20" t="s">
        <v>46</v>
      </c>
      <c r="E201" s="20" t="s">
        <v>46</v>
      </c>
      <c r="F201" s="22" t="s">
        <v>34</v>
      </c>
      <c r="G201" s="2">
        <v>37469</v>
      </c>
      <c r="H201" s="3">
        <v>-238700</v>
      </c>
      <c r="I201" s="3">
        <v>-235208.97080000001</v>
      </c>
      <c r="J201" s="67">
        <f>I201/H201</f>
        <v>0.98537482530372855</v>
      </c>
      <c r="K201" s="67">
        <f ca="1">VLOOKUP(G201,DiscountRate!$A$2:$E$26,5,0)</f>
        <v>0.95961300323248355</v>
      </c>
      <c r="L201" s="1">
        <v>2.5499999999999998</v>
      </c>
      <c r="M201" s="1">
        <v>2.65</v>
      </c>
      <c r="N201" s="4">
        <f>(M201-L201)*I201</f>
        <v>-23520.897080000021</v>
      </c>
      <c r="O201" s="33">
        <f t="shared" si="34"/>
        <v>-23870.000000000022</v>
      </c>
      <c r="P201" s="42">
        <f t="shared" ca="1" si="35"/>
        <v>-22905.962387159401</v>
      </c>
    </row>
    <row r="202" spans="1:16" s="1" customFormat="1" x14ac:dyDescent="0.2">
      <c r="A202" s="20" t="s">
        <v>37</v>
      </c>
      <c r="B202" s="21">
        <v>37203</v>
      </c>
      <c r="C202" s="20" t="s">
        <v>3</v>
      </c>
      <c r="D202" s="20" t="s">
        <v>46</v>
      </c>
      <c r="E202" s="20" t="s">
        <v>46</v>
      </c>
      <c r="F202" s="22" t="s">
        <v>34</v>
      </c>
      <c r="G202" s="2">
        <v>37469</v>
      </c>
      <c r="H202" s="3">
        <v>0</v>
      </c>
      <c r="I202" s="3">
        <v>0</v>
      </c>
      <c r="J202" s="3"/>
      <c r="K202" s="67">
        <f ca="1">VLOOKUP(G202,DiscountRate!$A$2:$E$26,5,0)</f>
        <v>0.95961300323248355</v>
      </c>
      <c r="L202" s="1">
        <v>0</v>
      </c>
      <c r="N202" s="4">
        <v>0</v>
      </c>
      <c r="O202" s="33">
        <f t="shared" si="34"/>
        <v>0</v>
      </c>
      <c r="P202" s="42">
        <f t="shared" ca="1" si="35"/>
        <v>0</v>
      </c>
    </row>
    <row r="203" spans="1:16" s="1" customFormat="1" x14ac:dyDescent="0.2">
      <c r="A203" s="20" t="s">
        <v>37</v>
      </c>
      <c r="B203" s="21">
        <v>37203</v>
      </c>
      <c r="C203" s="20" t="s">
        <v>3</v>
      </c>
      <c r="D203" s="20" t="s">
        <v>46</v>
      </c>
      <c r="E203" s="20" t="s">
        <v>46</v>
      </c>
      <c r="F203" s="22" t="s">
        <v>34</v>
      </c>
      <c r="G203" s="2">
        <v>37500</v>
      </c>
      <c r="H203" s="3">
        <v>-231000</v>
      </c>
      <c r="I203" s="3">
        <v>-227185.03580000001</v>
      </c>
      <c r="J203" s="67">
        <f>I203/H203</f>
        <v>0.98348500346320356</v>
      </c>
      <c r="K203" s="67">
        <f ca="1">VLOOKUP(G203,DiscountRate!$A$2:$E$26,5,0)</f>
        <v>0.95460168789397482</v>
      </c>
      <c r="L203" s="1">
        <v>2.5499999999999998</v>
      </c>
      <c r="M203" s="1">
        <v>2.6549999999999998</v>
      </c>
      <c r="N203" s="4">
        <f>(M203-L203)*I203</f>
        <v>-23854.428758999999</v>
      </c>
      <c r="O203" s="33">
        <f t="shared" si="34"/>
        <v>-24254.999999999996</v>
      </c>
      <c r="P203" s="42">
        <f t="shared" ca="1" si="35"/>
        <v>-23153.863939868355</v>
      </c>
    </row>
    <row r="204" spans="1:16" s="1" customFormat="1" x14ac:dyDescent="0.2">
      <c r="A204" s="20" t="s">
        <v>37</v>
      </c>
      <c r="B204" s="21">
        <v>37203</v>
      </c>
      <c r="C204" s="20" t="s">
        <v>3</v>
      </c>
      <c r="D204" s="20" t="s">
        <v>46</v>
      </c>
      <c r="E204" s="20" t="s">
        <v>46</v>
      </c>
      <c r="F204" s="22" t="s">
        <v>34</v>
      </c>
      <c r="G204" s="2">
        <v>37500</v>
      </c>
      <c r="H204" s="3">
        <v>0</v>
      </c>
      <c r="I204" s="3">
        <v>0</v>
      </c>
      <c r="J204" s="3"/>
      <c r="K204" s="67">
        <f ca="1">VLOOKUP(G204,DiscountRate!$A$2:$E$26,5,0)</f>
        <v>0.95460168789397482</v>
      </c>
      <c r="L204" s="1">
        <v>0</v>
      </c>
      <c r="N204" s="4">
        <v>0</v>
      </c>
      <c r="O204" s="33">
        <f t="shared" si="34"/>
        <v>0</v>
      </c>
      <c r="P204" s="42">
        <f t="shared" ca="1" si="35"/>
        <v>0</v>
      </c>
    </row>
    <row r="205" spans="1:16" s="1" customFormat="1" x14ac:dyDescent="0.2">
      <c r="A205" s="20" t="s">
        <v>37</v>
      </c>
      <c r="B205" s="21">
        <v>37203</v>
      </c>
      <c r="C205" s="20" t="s">
        <v>3</v>
      </c>
      <c r="D205" s="20" t="s">
        <v>46</v>
      </c>
      <c r="E205" s="20" t="s">
        <v>46</v>
      </c>
      <c r="F205" s="22" t="s">
        <v>34</v>
      </c>
      <c r="G205" s="2">
        <v>37530</v>
      </c>
      <c r="H205" s="3">
        <v>-238700</v>
      </c>
      <c r="I205" s="3">
        <v>-234296.8315</v>
      </c>
      <c r="J205" s="67">
        <f>I205/H205</f>
        <v>0.98155354629241731</v>
      </c>
      <c r="K205" s="67">
        <f ca="1">VLOOKUP(G205,DiscountRate!$A$2:$E$26,5,0)</f>
        <v>0.94967869608928046</v>
      </c>
      <c r="L205" s="1">
        <v>2.5499999999999998</v>
      </c>
      <c r="M205" s="1">
        <v>2.6949999999999998</v>
      </c>
      <c r="N205" s="4">
        <f>(M205-L205)*I205</f>
        <v>-33973.040567500007</v>
      </c>
      <c r="O205" s="33">
        <f t="shared" si="34"/>
        <v>-34611.500000000007</v>
      </c>
      <c r="P205" s="42">
        <f t="shared" ca="1" si="35"/>
        <v>-32869.804189694136</v>
      </c>
    </row>
    <row r="206" spans="1:16" s="1" customFormat="1" x14ac:dyDescent="0.2">
      <c r="A206" s="20" t="s">
        <v>37</v>
      </c>
      <c r="B206" s="21">
        <v>37203</v>
      </c>
      <c r="C206" s="20" t="s">
        <v>3</v>
      </c>
      <c r="D206" s="20" t="s">
        <v>46</v>
      </c>
      <c r="E206" s="20" t="s">
        <v>46</v>
      </c>
      <c r="F206" s="22" t="s">
        <v>34</v>
      </c>
      <c r="G206" s="2">
        <v>37530</v>
      </c>
      <c r="H206" s="3">
        <v>0</v>
      </c>
      <c r="I206" s="3">
        <v>0</v>
      </c>
      <c r="J206" s="3"/>
      <c r="K206" s="67">
        <f ca="1">VLOOKUP(G206,DiscountRate!$A$2:$E$26,5,0)</f>
        <v>0.94967869608928046</v>
      </c>
      <c r="L206" s="1">
        <v>0</v>
      </c>
      <c r="N206" s="4">
        <v>0</v>
      </c>
      <c r="O206" s="33">
        <f t="shared" si="34"/>
        <v>0</v>
      </c>
      <c r="P206" s="42">
        <f t="shared" ca="1" si="35"/>
        <v>0</v>
      </c>
    </row>
    <row r="207" spans="1:16" s="1" customFormat="1" x14ac:dyDescent="0.2">
      <c r="A207" s="32" t="s">
        <v>141</v>
      </c>
      <c r="B207" s="21"/>
      <c r="C207" s="20"/>
      <c r="D207" s="20"/>
      <c r="E207" s="20"/>
      <c r="F207" s="22"/>
      <c r="G207" s="2"/>
      <c r="H207" s="38">
        <f>SUM(H193:H206)</f>
        <v>-1647800</v>
      </c>
      <c r="I207" s="38">
        <f>SUM(I193:I206)</f>
        <v>-1626401.4100000001</v>
      </c>
      <c r="J207" s="38"/>
      <c r="K207" s="67" t="e">
        <f>VLOOKUP(G207,DiscountRate!$A$2:$E$26,5,0)</f>
        <v>#N/A</v>
      </c>
      <c r="L207" s="34"/>
      <c r="M207" s="34"/>
      <c r="N207" s="41">
        <f>SUM(N193:N206)</f>
        <v>-79247.990380500079</v>
      </c>
      <c r="O207" s="41">
        <f>SUM(O193:O206)</f>
        <v>-80696.000000000087</v>
      </c>
      <c r="P207" s="41">
        <f ca="1">SUM(P193:P206)</f>
        <v>-76710.861143740301</v>
      </c>
    </row>
    <row r="208" spans="1:16" s="1" customFormat="1" x14ac:dyDescent="0.2">
      <c r="A208" s="20" t="s">
        <v>40</v>
      </c>
      <c r="B208" s="21">
        <v>37203</v>
      </c>
      <c r="C208" s="20" t="s">
        <v>4</v>
      </c>
      <c r="D208" s="20" t="s">
        <v>46</v>
      </c>
      <c r="E208" s="20" t="s">
        <v>46</v>
      </c>
      <c r="F208" s="22" t="s">
        <v>34</v>
      </c>
      <c r="G208" s="2">
        <v>37347</v>
      </c>
      <c r="H208" s="3">
        <v>-69000</v>
      </c>
      <c r="I208" s="3">
        <v>-68458.102499999994</v>
      </c>
      <c r="J208" s="67">
        <f>I208/H208</f>
        <v>0.99214641304347817</v>
      </c>
      <c r="K208" s="67">
        <f ca="1">VLOOKUP(G208,DiscountRate!$A$2:$E$26,5,0)</f>
        <v>0.97893818890568229</v>
      </c>
      <c r="L208" s="1">
        <v>2.5499999999999998</v>
      </c>
      <c r="M208" s="1">
        <v>2.4849999999999999</v>
      </c>
      <c r="N208" s="4">
        <f>(M208-L208)*I208</f>
        <v>4449.7766624999958</v>
      </c>
      <c r="O208" s="33">
        <f t="shared" ref="O208:O221" si="36">(M208-L208)*H208</f>
        <v>4484.9999999999964</v>
      </c>
      <c r="P208" s="42">
        <f t="shared" ca="1" si="35"/>
        <v>4390.5377772419815</v>
      </c>
    </row>
    <row r="209" spans="1:16" s="1" customFormat="1" x14ac:dyDescent="0.2">
      <c r="A209" s="20" t="s">
        <v>40</v>
      </c>
      <c r="B209" s="21">
        <v>37203</v>
      </c>
      <c r="C209" s="20" t="s">
        <v>4</v>
      </c>
      <c r="D209" s="20" t="s">
        <v>46</v>
      </c>
      <c r="E209" s="20" t="s">
        <v>46</v>
      </c>
      <c r="F209" s="22" t="s">
        <v>34</v>
      </c>
      <c r="G209" s="2">
        <v>37347</v>
      </c>
      <c r="H209" s="3">
        <v>0</v>
      </c>
      <c r="I209" s="3">
        <v>0</v>
      </c>
      <c r="J209" s="3"/>
      <c r="K209" s="67">
        <f ca="1">VLOOKUP(G209,DiscountRate!$A$2:$E$26,5,0)</f>
        <v>0.97893818890568229</v>
      </c>
      <c r="L209" s="1">
        <v>0</v>
      </c>
      <c r="N209" s="4">
        <v>0</v>
      </c>
      <c r="O209" s="33">
        <f t="shared" si="36"/>
        <v>0</v>
      </c>
      <c r="P209" s="42">
        <f t="shared" ca="1" si="35"/>
        <v>0</v>
      </c>
    </row>
    <row r="210" spans="1:16" s="1" customFormat="1" x14ac:dyDescent="0.2">
      <c r="A210" s="20" t="s">
        <v>40</v>
      </c>
      <c r="B210" s="21">
        <v>37203</v>
      </c>
      <c r="C210" s="20" t="s">
        <v>4</v>
      </c>
      <c r="D210" s="20" t="s">
        <v>46</v>
      </c>
      <c r="E210" s="20" t="s">
        <v>46</v>
      </c>
      <c r="F210" s="22" t="s">
        <v>34</v>
      </c>
      <c r="G210" s="2">
        <v>37377</v>
      </c>
      <c r="H210" s="3">
        <v>-71300</v>
      </c>
      <c r="I210" s="3">
        <v>-70625.220300000001</v>
      </c>
      <c r="J210" s="67">
        <f>I210/H210</f>
        <v>0.99053604908835902</v>
      </c>
      <c r="K210" s="67">
        <f ca="1">VLOOKUP(G210,DiscountRate!$A$2:$E$26,5,0)</f>
        <v>0.97420402670642303</v>
      </c>
      <c r="L210" s="1">
        <v>2.5499999999999998</v>
      </c>
      <c r="M210" s="1">
        <v>2.5249999999999999</v>
      </c>
      <c r="N210" s="4">
        <f>(M210-L210)*I210</f>
        <v>1765.6305074999937</v>
      </c>
      <c r="O210" s="33">
        <f t="shared" si="36"/>
        <v>1782.4999999999936</v>
      </c>
      <c r="P210" s="42">
        <f t="shared" ca="1" si="35"/>
        <v>1736.518677604193</v>
      </c>
    </row>
    <row r="211" spans="1:16" s="1" customFormat="1" x14ac:dyDescent="0.2">
      <c r="A211" s="20" t="s">
        <v>40</v>
      </c>
      <c r="B211" s="21">
        <v>37203</v>
      </c>
      <c r="C211" s="20" t="s">
        <v>4</v>
      </c>
      <c r="D211" s="20" t="s">
        <v>46</v>
      </c>
      <c r="E211" s="20" t="s">
        <v>46</v>
      </c>
      <c r="F211" s="22" t="s">
        <v>34</v>
      </c>
      <c r="G211" s="2">
        <v>37377</v>
      </c>
      <c r="H211" s="3">
        <v>0</v>
      </c>
      <c r="I211" s="3">
        <v>0</v>
      </c>
      <c r="J211" s="3"/>
      <c r="K211" s="67">
        <f ca="1">VLOOKUP(G211,DiscountRate!$A$2:$E$26,5,0)</f>
        <v>0.97420402670642303</v>
      </c>
      <c r="L211" s="1">
        <v>0</v>
      </c>
      <c r="N211" s="4">
        <v>0</v>
      </c>
      <c r="O211" s="33">
        <f t="shared" si="36"/>
        <v>0</v>
      </c>
      <c r="P211" s="42">
        <f t="shared" ca="1" si="35"/>
        <v>0</v>
      </c>
    </row>
    <row r="212" spans="1:16" s="1" customFormat="1" x14ac:dyDescent="0.2">
      <c r="A212" s="20" t="s">
        <v>40</v>
      </c>
      <c r="B212" s="21">
        <v>37203</v>
      </c>
      <c r="C212" s="20" t="s">
        <v>4</v>
      </c>
      <c r="D212" s="20" t="s">
        <v>46</v>
      </c>
      <c r="E212" s="20" t="s">
        <v>46</v>
      </c>
      <c r="F212" s="22" t="s">
        <v>34</v>
      </c>
      <c r="G212" s="2">
        <v>37408</v>
      </c>
      <c r="H212" s="3">
        <v>-69000</v>
      </c>
      <c r="I212" s="3">
        <v>-68233.0959</v>
      </c>
      <c r="J212" s="67">
        <f>I212/H212</f>
        <v>0.98888544782608701</v>
      </c>
      <c r="K212" s="67">
        <f ca="1">VLOOKUP(G212,DiscountRate!$A$2:$E$26,5,0)</f>
        <v>0.96934638980852328</v>
      </c>
      <c r="L212" s="1">
        <v>2.5499999999999998</v>
      </c>
      <c r="M212" s="1">
        <v>2.57</v>
      </c>
      <c r="N212" s="4">
        <f>(M212-L212)*I212</f>
        <v>-1364.6619180000012</v>
      </c>
      <c r="O212" s="33">
        <f t="shared" si="36"/>
        <v>-1380.0000000000011</v>
      </c>
      <c r="P212" s="42">
        <f t="shared" ca="1" si="35"/>
        <v>-1337.6980179357633</v>
      </c>
    </row>
    <row r="213" spans="1:16" s="1" customFormat="1" x14ac:dyDescent="0.2">
      <c r="A213" s="20" t="s">
        <v>40</v>
      </c>
      <c r="B213" s="21">
        <v>37203</v>
      </c>
      <c r="C213" s="20" t="s">
        <v>4</v>
      </c>
      <c r="D213" s="20" t="s">
        <v>46</v>
      </c>
      <c r="E213" s="20" t="s">
        <v>46</v>
      </c>
      <c r="F213" s="22" t="s">
        <v>34</v>
      </c>
      <c r="G213" s="2">
        <v>37408</v>
      </c>
      <c r="H213" s="3">
        <v>0</v>
      </c>
      <c r="I213" s="3">
        <v>0</v>
      </c>
      <c r="J213" s="3"/>
      <c r="K213" s="67">
        <f ca="1">VLOOKUP(G213,DiscountRate!$A$2:$E$26,5,0)</f>
        <v>0.96934638980852328</v>
      </c>
      <c r="L213" s="1">
        <v>0</v>
      </c>
      <c r="N213" s="4">
        <v>0</v>
      </c>
      <c r="O213" s="33">
        <f t="shared" si="36"/>
        <v>0</v>
      </c>
      <c r="P213" s="42">
        <f t="shared" ca="1" si="35"/>
        <v>0</v>
      </c>
    </row>
    <row r="214" spans="1:16" s="1" customFormat="1" x14ac:dyDescent="0.2">
      <c r="A214" s="20" t="s">
        <v>40</v>
      </c>
      <c r="B214" s="21">
        <v>37203</v>
      </c>
      <c r="C214" s="20" t="s">
        <v>4</v>
      </c>
      <c r="D214" s="20" t="s">
        <v>46</v>
      </c>
      <c r="E214" s="20" t="s">
        <v>46</v>
      </c>
      <c r="F214" s="22" t="s">
        <v>34</v>
      </c>
      <c r="G214" s="2">
        <v>37438</v>
      </c>
      <c r="H214" s="3">
        <v>-71300</v>
      </c>
      <c r="I214" s="3">
        <v>-70389.3367</v>
      </c>
      <c r="J214" s="67">
        <f>I214/H214</f>
        <v>0.98722772370266476</v>
      </c>
      <c r="K214" s="67">
        <f ca="1">VLOOKUP(G214,DiscountRate!$A$2:$E$26,5,0)</f>
        <v>0.9646117680416415</v>
      </c>
      <c r="L214" s="1">
        <v>2.5499999999999998</v>
      </c>
      <c r="M214" s="1">
        <v>2.61</v>
      </c>
      <c r="N214" s="4">
        <f>(M214-L214)*I214</f>
        <v>-4223.3602020000035</v>
      </c>
      <c r="O214" s="33">
        <f t="shared" si="36"/>
        <v>-4278.0000000000036</v>
      </c>
      <c r="P214" s="42">
        <f t="shared" ca="1" si="35"/>
        <v>-4126.6091436821462</v>
      </c>
    </row>
    <row r="215" spans="1:16" s="1" customFormat="1" x14ac:dyDescent="0.2">
      <c r="A215" s="20" t="s">
        <v>40</v>
      </c>
      <c r="B215" s="21">
        <v>37203</v>
      </c>
      <c r="C215" s="20" t="s">
        <v>4</v>
      </c>
      <c r="D215" s="20" t="s">
        <v>46</v>
      </c>
      <c r="E215" s="20" t="s">
        <v>46</v>
      </c>
      <c r="F215" s="22" t="s">
        <v>34</v>
      </c>
      <c r="G215" s="2">
        <v>37438</v>
      </c>
      <c r="H215" s="3">
        <v>0</v>
      </c>
      <c r="I215" s="3">
        <v>0</v>
      </c>
      <c r="J215" s="3"/>
      <c r="K215" s="67">
        <f ca="1">VLOOKUP(G215,DiscountRate!$A$2:$E$26,5,0)</f>
        <v>0.9646117680416415</v>
      </c>
      <c r="L215" s="1">
        <v>0</v>
      </c>
      <c r="N215" s="4">
        <v>0</v>
      </c>
      <c r="O215" s="33">
        <f t="shared" si="36"/>
        <v>0</v>
      </c>
      <c r="P215" s="42">
        <f t="shared" ca="1" si="35"/>
        <v>0</v>
      </c>
    </row>
    <row r="216" spans="1:16" s="1" customFormat="1" x14ac:dyDescent="0.2">
      <c r="A216" s="20" t="s">
        <v>40</v>
      </c>
      <c r="B216" s="21">
        <v>37203</v>
      </c>
      <c r="C216" s="20" t="s">
        <v>4</v>
      </c>
      <c r="D216" s="20" t="s">
        <v>46</v>
      </c>
      <c r="E216" s="20" t="s">
        <v>46</v>
      </c>
      <c r="F216" s="22" t="s">
        <v>34</v>
      </c>
      <c r="G216" s="2">
        <v>37469</v>
      </c>
      <c r="H216" s="3">
        <v>-71300</v>
      </c>
      <c r="I216" s="3">
        <v>-70257.225000000006</v>
      </c>
      <c r="J216" s="67">
        <f>I216/H216</f>
        <v>0.98537482468443205</v>
      </c>
      <c r="K216" s="67">
        <f ca="1">VLOOKUP(G216,DiscountRate!$A$2:$E$26,5,0)</f>
        <v>0.95961300323248355</v>
      </c>
      <c r="L216" s="1">
        <v>2.5499999999999998</v>
      </c>
      <c r="M216" s="1">
        <v>2.65</v>
      </c>
      <c r="N216" s="4">
        <f>(M216-L216)*I216</f>
        <v>-7025.7225000000071</v>
      </c>
      <c r="O216" s="33">
        <f t="shared" si="36"/>
        <v>-7130.0000000000064</v>
      </c>
      <c r="P216" s="42">
        <f t="shared" ca="1" si="35"/>
        <v>-6842.0407130476133</v>
      </c>
    </row>
    <row r="217" spans="1:16" s="1" customFormat="1" x14ac:dyDescent="0.2">
      <c r="A217" s="20" t="s">
        <v>40</v>
      </c>
      <c r="B217" s="21">
        <v>37203</v>
      </c>
      <c r="C217" s="20" t="s">
        <v>4</v>
      </c>
      <c r="D217" s="20" t="s">
        <v>46</v>
      </c>
      <c r="E217" s="20" t="s">
        <v>46</v>
      </c>
      <c r="F217" s="22" t="s">
        <v>34</v>
      </c>
      <c r="G217" s="2">
        <v>37469</v>
      </c>
      <c r="H217" s="3">
        <v>0</v>
      </c>
      <c r="I217" s="3">
        <v>0</v>
      </c>
      <c r="J217" s="3"/>
      <c r="K217" s="67">
        <f ca="1">VLOOKUP(G217,DiscountRate!$A$2:$E$26,5,0)</f>
        <v>0.95961300323248355</v>
      </c>
      <c r="L217" s="1">
        <v>0</v>
      </c>
      <c r="N217" s="4">
        <v>0</v>
      </c>
      <c r="O217" s="33">
        <f t="shared" si="36"/>
        <v>0</v>
      </c>
      <c r="P217" s="42">
        <f t="shared" ca="1" si="35"/>
        <v>0</v>
      </c>
    </row>
    <row r="218" spans="1:16" s="1" customFormat="1" x14ac:dyDescent="0.2">
      <c r="A218" s="20" t="s">
        <v>40</v>
      </c>
      <c r="B218" s="21">
        <v>37203</v>
      </c>
      <c r="C218" s="20" t="s">
        <v>4</v>
      </c>
      <c r="D218" s="20" t="s">
        <v>46</v>
      </c>
      <c r="E218" s="20" t="s">
        <v>46</v>
      </c>
      <c r="F218" s="22" t="s">
        <v>34</v>
      </c>
      <c r="G218" s="2">
        <v>37500</v>
      </c>
      <c r="H218" s="3">
        <v>-69000</v>
      </c>
      <c r="I218" s="3">
        <v>-67860.465200000006</v>
      </c>
      <c r="J218" s="67">
        <f>I218/H218</f>
        <v>0.98348500289855079</v>
      </c>
      <c r="K218" s="67">
        <f ca="1">VLOOKUP(G218,DiscountRate!$A$2:$E$26,5,0)</f>
        <v>0.95460168789397482</v>
      </c>
      <c r="L218" s="1">
        <v>2.5499999999999998</v>
      </c>
      <c r="M218" s="1">
        <v>2.6549999999999998</v>
      </c>
      <c r="N218" s="4">
        <f>(M218-L218)*I218</f>
        <v>-7125.3488459999999</v>
      </c>
      <c r="O218" s="33">
        <f t="shared" si="36"/>
        <v>-7244.9999999999991</v>
      </c>
      <c r="P218" s="42">
        <f t="shared" ca="1" si="35"/>
        <v>-6916.0892287918459</v>
      </c>
    </row>
    <row r="219" spans="1:16" s="1" customFormat="1" x14ac:dyDescent="0.2">
      <c r="A219" s="20" t="s">
        <v>40</v>
      </c>
      <c r="B219" s="21">
        <v>37203</v>
      </c>
      <c r="C219" s="20" t="s">
        <v>4</v>
      </c>
      <c r="D219" s="20" t="s">
        <v>46</v>
      </c>
      <c r="E219" s="20" t="s">
        <v>46</v>
      </c>
      <c r="F219" s="22" t="s">
        <v>34</v>
      </c>
      <c r="G219" s="2">
        <v>37500</v>
      </c>
      <c r="H219" s="3">
        <v>0</v>
      </c>
      <c r="I219" s="3">
        <v>0</v>
      </c>
      <c r="J219" s="3"/>
      <c r="K219" s="67">
        <f ca="1">VLOOKUP(G219,DiscountRate!$A$2:$E$26,5,0)</f>
        <v>0.95460168789397482</v>
      </c>
      <c r="L219" s="1">
        <v>0</v>
      </c>
      <c r="N219" s="4">
        <v>0</v>
      </c>
      <c r="O219" s="33">
        <f t="shared" si="36"/>
        <v>0</v>
      </c>
      <c r="P219" s="42">
        <f t="shared" ca="1" si="35"/>
        <v>0</v>
      </c>
    </row>
    <row r="220" spans="1:16" s="1" customFormat="1" x14ac:dyDescent="0.2">
      <c r="A220" s="20" t="s">
        <v>40</v>
      </c>
      <c r="B220" s="21">
        <v>37203</v>
      </c>
      <c r="C220" s="20" t="s">
        <v>4</v>
      </c>
      <c r="D220" s="20" t="s">
        <v>46</v>
      </c>
      <c r="E220" s="20" t="s">
        <v>46</v>
      </c>
      <c r="F220" s="22" t="s">
        <v>34</v>
      </c>
      <c r="G220" s="2">
        <v>37530</v>
      </c>
      <c r="H220" s="3">
        <v>-71300</v>
      </c>
      <c r="I220" s="3">
        <v>-69984.767900000006</v>
      </c>
      <c r="J220" s="67">
        <f>I220/H220</f>
        <v>0.98155354698457231</v>
      </c>
      <c r="K220" s="67">
        <f ca="1">VLOOKUP(G220,DiscountRate!$A$2:$E$26,5,0)</f>
        <v>0.94967869608928046</v>
      </c>
      <c r="L220" s="1">
        <v>2.5499999999999998</v>
      </c>
      <c r="M220" s="1">
        <v>2.6949999999999998</v>
      </c>
      <c r="N220" s="4">
        <f>(M220-L220)*I220</f>
        <v>-10147.791345500002</v>
      </c>
      <c r="O220" s="33">
        <f t="shared" si="36"/>
        <v>-10338.500000000002</v>
      </c>
      <c r="P220" s="42">
        <f t="shared" ca="1" si="35"/>
        <v>-9818.2531995190257</v>
      </c>
    </row>
    <row r="221" spans="1:16" s="1" customFormat="1" x14ac:dyDescent="0.2">
      <c r="A221" s="20" t="s">
        <v>40</v>
      </c>
      <c r="B221" s="21">
        <v>37203</v>
      </c>
      <c r="C221" s="20" t="s">
        <v>4</v>
      </c>
      <c r="D221" s="20" t="s">
        <v>46</v>
      </c>
      <c r="E221" s="20" t="s">
        <v>46</v>
      </c>
      <c r="F221" s="22" t="s">
        <v>34</v>
      </c>
      <c r="G221" s="2">
        <v>37530</v>
      </c>
      <c r="H221" s="3">
        <v>0</v>
      </c>
      <c r="I221" s="3">
        <v>0</v>
      </c>
      <c r="J221" s="3"/>
      <c r="K221" s="67">
        <f ca="1">VLOOKUP(G221,DiscountRate!$A$2:$E$26,5,0)</f>
        <v>0.94967869608928046</v>
      </c>
      <c r="L221" s="1">
        <v>0</v>
      </c>
      <c r="N221" s="4">
        <v>0</v>
      </c>
      <c r="O221" s="33">
        <f t="shared" si="36"/>
        <v>0</v>
      </c>
      <c r="P221" s="42">
        <f t="shared" ca="1" si="35"/>
        <v>0</v>
      </c>
    </row>
    <row r="222" spans="1:16" s="1" customFormat="1" x14ac:dyDescent="0.2">
      <c r="A222" s="32" t="s">
        <v>142</v>
      </c>
      <c r="B222" s="21"/>
      <c r="C222" s="20"/>
      <c r="D222" s="20"/>
      <c r="E222" s="20"/>
      <c r="F222" s="22"/>
      <c r="G222" s="2"/>
      <c r="H222" s="38">
        <f>SUM(H208:H221)</f>
        <v>-492200</v>
      </c>
      <c r="I222" s="38">
        <f>SUM(I208:I221)</f>
        <v>-485808.21349999995</v>
      </c>
      <c r="J222" s="38"/>
      <c r="K222" s="67" t="e">
        <f>VLOOKUP(G222,DiscountRate!$A$2:$E$26,5,0)</f>
        <v>#N/A</v>
      </c>
      <c r="L222" s="34"/>
      <c r="M222" s="34"/>
      <c r="N222" s="41">
        <f>SUM(N208:N221)</f>
        <v>-23671.477641500023</v>
      </c>
      <c r="O222" s="41">
        <f>SUM(O208:O221)</f>
        <v>-24104.000000000022</v>
      </c>
      <c r="P222" s="41">
        <f ca="1">SUM(P208:P221)</f>
        <v>-22913.633848130219</v>
      </c>
    </row>
    <row r="223" spans="1:16" s="1" customFormat="1" x14ac:dyDescent="0.2">
      <c r="A223" s="20" t="s">
        <v>37</v>
      </c>
      <c r="B223" s="21">
        <v>37203</v>
      </c>
      <c r="C223" s="20" t="s">
        <v>9</v>
      </c>
      <c r="D223" s="20" t="s">
        <v>43</v>
      </c>
      <c r="E223" s="20" t="s">
        <v>36</v>
      </c>
      <c r="F223" s="22" t="s">
        <v>34</v>
      </c>
      <c r="G223" s="2">
        <v>37347</v>
      </c>
      <c r="H223" s="3">
        <v>231000</v>
      </c>
      <c r="I223" s="3">
        <v>229185.82120000001</v>
      </c>
      <c r="J223" s="67">
        <f>I223/H223</f>
        <v>0.99214641212121213</v>
      </c>
      <c r="K223" s="67">
        <f ca="1">VLOOKUP(G223,DiscountRate!$A$2:$E$26,5,0)</f>
        <v>0.97893818890568229</v>
      </c>
      <c r="L223" s="1">
        <v>3.125</v>
      </c>
      <c r="M223" s="37">
        <f t="shared" ref="M223:M237" si="37">(N223/I223)+L223</f>
        <v>3.059999999904008</v>
      </c>
      <c r="N223" s="4">
        <v>-14897.0784</v>
      </c>
      <c r="O223" s="33">
        <f t="shared" ref="O223:O237" si="38">(M223-L223)*H223</f>
        <v>-15015.000022174163</v>
      </c>
      <c r="P223" s="42">
        <f t="shared" ca="1" si="35"/>
        <v>-14698.756928125955</v>
      </c>
    </row>
    <row r="224" spans="1:16" s="1" customFormat="1" x14ac:dyDescent="0.2">
      <c r="A224" s="20" t="s">
        <v>37</v>
      </c>
      <c r="B224" s="21">
        <v>37203</v>
      </c>
      <c r="C224" s="20" t="s">
        <v>9</v>
      </c>
      <c r="D224" s="20" t="s">
        <v>43</v>
      </c>
      <c r="E224" s="20" t="s">
        <v>36</v>
      </c>
      <c r="F224" s="22" t="s">
        <v>34</v>
      </c>
      <c r="G224" s="2">
        <v>37377</v>
      </c>
      <c r="H224" s="3">
        <v>238700</v>
      </c>
      <c r="I224" s="3">
        <v>236440.95480000001</v>
      </c>
      <c r="J224" s="67">
        <f t="shared" ref="J224:J229" si="39">I224/H224</f>
        <v>0.99053604859656474</v>
      </c>
      <c r="K224" s="67">
        <f ca="1">VLOOKUP(G224,DiscountRate!$A$2:$E$26,5,0)</f>
        <v>0.97420402670642303</v>
      </c>
      <c r="L224" s="1">
        <v>3.125</v>
      </c>
      <c r="M224" s="37">
        <f t="shared" si="37"/>
        <v>3.0999999998731185</v>
      </c>
      <c r="N224" s="4">
        <v>-5911.0239000000001</v>
      </c>
      <c r="O224" s="33">
        <f t="shared" si="38"/>
        <v>-5967.500030286621</v>
      </c>
      <c r="P224" s="42">
        <f t="shared" ca="1" si="35"/>
        <v>-5813.5625588759276</v>
      </c>
    </row>
    <row r="225" spans="1:16" s="1" customFormat="1" x14ac:dyDescent="0.2">
      <c r="A225" s="20" t="s">
        <v>37</v>
      </c>
      <c r="B225" s="21">
        <v>37203</v>
      </c>
      <c r="C225" s="20" t="s">
        <v>9</v>
      </c>
      <c r="D225" s="20" t="s">
        <v>43</v>
      </c>
      <c r="E225" s="20" t="s">
        <v>36</v>
      </c>
      <c r="F225" s="22" t="s">
        <v>34</v>
      </c>
      <c r="G225" s="2">
        <v>37408</v>
      </c>
      <c r="H225" s="3">
        <v>231000</v>
      </c>
      <c r="I225" s="3">
        <v>228432.53829999999</v>
      </c>
      <c r="J225" s="67">
        <f t="shared" si="39"/>
        <v>0.98888544718614713</v>
      </c>
      <c r="K225" s="67">
        <f ca="1">VLOOKUP(G225,DiscountRate!$A$2:$E$26,5,0)</f>
        <v>0.96934638980852328</v>
      </c>
      <c r="L225" s="1">
        <v>3.125</v>
      </c>
      <c r="M225" s="37">
        <f t="shared" si="37"/>
        <v>3.1450000001488405</v>
      </c>
      <c r="N225" s="4">
        <v>4568.6508000000003</v>
      </c>
      <c r="O225" s="33">
        <f t="shared" si="38"/>
        <v>4620.0000343821584</v>
      </c>
      <c r="P225" s="42">
        <f t="shared" ca="1" si="35"/>
        <v>4478.380354243599</v>
      </c>
    </row>
    <row r="226" spans="1:16" s="1" customFormat="1" x14ac:dyDescent="0.2">
      <c r="A226" s="20" t="s">
        <v>37</v>
      </c>
      <c r="B226" s="21">
        <v>37203</v>
      </c>
      <c r="C226" s="20" t="s">
        <v>9</v>
      </c>
      <c r="D226" s="20" t="s">
        <v>43</v>
      </c>
      <c r="E226" s="20" t="s">
        <v>36</v>
      </c>
      <c r="F226" s="22" t="s">
        <v>34</v>
      </c>
      <c r="G226" s="2">
        <v>37438</v>
      </c>
      <c r="H226" s="3">
        <v>238700</v>
      </c>
      <c r="I226" s="3">
        <v>235651.25760000001</v>
      </c>
      <c r="J226" s="67">
        <f t="shared" si="39"/>
        <v>0.98722772350230414</v>
      </c>
      <c r="K226" s="67">
        <f ca="1">VLOOKUP(G226,DiscountRate!$A$2:$E$26,5,0)</f>
        <v>0.9646117680416415</v>
      </c>
      <c r="L226" s="1">
        <v>3.125</v>
      </c>
      <c r="M226" s="37">
        <f t="shared" si="37"/>
        <v>3.1850000001867165</v>
      </c>
      <c r="N226" s="4">
        <v>14139.075500000001</v>
      </c>
      <c r="O226" s="33">
        <f t="shared" si="38"/>
        <v>14322.000044569222</v>
      </c>
      <c r="P226" s="42">
        <f t="shared" ca="1" si="35"/>
        <v>13815.169784884385</v>
      </c>
    </row>
    <row r="227" spans="1:16" s="1" customFormat="1" x14ac:dyDescent="0.2">
      <c r="A227" s="20" t="s">
        <v>37</v>
      </c>
      <c r="B227" s="21">
        <v>37203</v>
      </c>
      <c r="C227" s="20" t="s">
        <v>9</v>
      </c>
      <c r="D227" s="20" t="s">
        <v>43</v>
      </c>
      <c r="E227" s="20" t="s">
        <v>36</v>
      </c>
      <c r="F227" s="22" t="s">
        <v>34</v>
      </c>
      <c r="G227" s="2">
        <v>37469</v>
      </c>
      <c r="H227" s="3">
        <v>238700</v>
      </c>
      <c r="I227" s="3">
        <v>235208.97080000001</v>
      </c>
      <c r="J227" s="67">
        <f t="shared" si="39"/>
        <v>0.98537482530372855</v>
      </c>
      <c r="K227" s="67">
        <f ca="1">VLOOKUP(G227,DiscountRate!$A$2:$E$26,5,0)</f>
        <v>0.95961300323248355</v>
      </c>
      <c r="L227" s="1">
        <v>3.125</v>
      </c>
      <c r="M227" s="37">
        <f t="shared" si="37"/>
        <v>3.2250000000850307</v>
      </c>
      <c r="N227" s="4">
        <v>23520.897099999998</v>
      </c>
      <c r="O227" s="33">
        <f t="shared" si="38"/>
        <v>23870.000020296837</v>
      </c>
      <c r="P227" s="42">
        <f t="shared" ca="1" si="35"/>
        <v>22905.962406636492</v>
      </c>
    </row>
    <row r="228" spans="1:16" s="1" customFormat="1" x14ac:dyDescent="0.2">
      <c r="A228" s="20" t="s">
        <v>37</v>
      </c>
      <c r="B228" s="21">
        <v>37203</v>
      </c>
      <c r="C228" s="20" t="s">
        <v>9</v>
      </c>
      <c r="D228" s="20" t="s">
        <v>43</v>
      </c>
      <c r="E228" s="20" t="s">
        <v>36</v>
      </c>
      <c r="F228" s="22" t="s">
        <v>34</v>
      </c>
      <c r="G228" s="2">
        <v>37500</v>
      </c>
      <c r="H228" s="3">
        <v>231000</v>
      </c>
      <c r="I228" s="3">
        <v>227185.03580000001</v>
      </c>
      <c r="J228" s="67">
        <f t="shared" si="39"/>
        <v>0.98348500346320356</v>
      </c>
      <c r="K228" s="67">
        <f ca="1">VLOOKUP(G228,DiscountRate!$A$2:$E$26,5,0)</f>
        <v>0.95460168789397482</v>
      </c>
      <c r="L228" s="1">
        <v>3.125</v>
      </c>
      <c r="M228" s="37">
        <f t="shared" si="37"/>
        <v>3.2300000001804698</v>
      </c>
      <c r="N228" s="4">
        <v>23854.428800000002</v>
      </c>
      <c r="O228" s="33">
        <f t="shared" si="38"/>
        <v>24255.000041688534</v>
      </c>
      <c r="P228" s="42">
        <f t="shared" ca="1" si="35"/>
        <v>23153.863979664304</v>
      </c>
    </row>
    <row r="229" spans="1:16" s="1" customFormat="1" x14ac:dyDescent="0.2">
      <c r="A229" s="20" t="s">
        <v>37</v>
      </c>
      <c r="B229" s="21">
        <v>37203</v>
      </c>
      <c r="C229" s="20" t="s">
        <v>9</v>
      </c>
      <c r="D229" s="20" t="s">
        <v>43</v>
      </c>
      <c r="E229" s="20" t="s">
        <v>36</v>
      </c>
      <c r="F229" s="22" t="s">
        <v>34</v>
      </c>
      <c r="G229" s="2">
        <v>37530</v>
      </c>
      <c r="H229" s="3">
        <v>238700</v>
      </c>
      <c r="I229" s="3">
        <v>234296.8315</v>
      </c>
      <c r="J229" s="67">
        <f t="shared" si="39"/>
        <v>0.98155354629241731</v>
      </c>
      <c r="K229" s="67">
        <f ca="1">VLOOKUP(G229,DiscountRate!$A$2:$E$26,5,0)</f>
        <v>0.94967869608928046</v>
      </c>
      <c r="L229" s="1">
        <v>3.125</v>
      </c>
      <c r="M229" s="37">
        <f t="shared" si="37"/>
        <v>3.2700000001387131</v>
      </c>
      <c r="N229" s="4">
        <v>33973.0406</v>
      </c>
      <c r="O229" s="33">
        <f t="shared" si="38"/>
        <v>34611.500033110809</v>
      </c>
      <c r="P229" s="42">
        <f t="shared" ca="1" si="35"/>
        <v>32869.804221138758</v>
      </c>
    </row>
    <row r="230" spans="1:16" s="1" customFormat="1" x14ac:dyDescent="0.2">
      <c r="A230" s="32" t="s">
        <v>142</v>
      </c>
      <c r="B230" s="21"/>
      <c r="C230" s="20"/>
      <c r="D230" s="20"/>
      <c r="E230" s="20"/>
      <c r="F230" s="22"/>
      <c r="G230" s="2"/>
      <c r="H230" s="38">
        <f>SUM(H223:H229)</f>
        <v>1647800</v>
      </c>
      <c r="I230" s="38">
        <f>SUM(I223:I229)</f>
        <v>1626401.4100000001</v>
      </c>
      <c r="J230" s="38"/>
      <c r="K230" s="67" t="e">
        <f>VLOOKUP(G230,DiscountRate!$A$2:$E$26,5,0)</f>
        <v>#N/A</v>
      </c>
      <c r="L230" s="34"/>
      <c r="M230" s="34"/>
      <c r="N230" s="41">
        <f>SUM(N223:N229)</f>
        <v>79247.9905</v>
      </c>
      <c r="O230" s="41">
        <f>SUM(O223:O229)</f>
        <v>80696.000121586781</v>
      </c>
      <c r="P230" s="41">
        <f ca="1">SUM(P223:P229)</f>
        <v>76710.86125956566</v>
      </c>
    </row>
    <row r="231" spans="1:16" s="1" customFormat="1" x14ac:dyDescent="0.2">
      <c r="A231" s="20" t="s">
        <v>40</v>
      </c>
      <c r="B231" s="21">
        <v>37203</v>
      </c>
      <c r="C231" s="20" t="s">
        <v>10</v>
      </c>
      <c r="D231" s="20" t="s">
        <v>43</v>
      </c>
      <c r="E231" s="20" t="s">
        <v>36</v>
      </c>
      <c r="F231" s="22" t="s">
        <v>34</v>
      </c>
      <c r="G231" s="2">
        <v>37347</v>
      </c>
      <c r="H231" s="3">
        <v>69000</v>
      </c>
      <c r="I231" s="3">
        <v>68458.102499999994</v>
      </c>
      <c r="J231" s="67">
        <f>I231/H231</f>
        <v>0.99214641304347817</v>
      </c>
      <c r="K231" s="67">
        <f ca="1">VLOOKUP(G231,DiscountRate!$A$2:$E$26,5,0)</f>
        <v>0.97893818890568229</v>
      </c>
      <c r="L231" s="1">
        <v>3.125</v>
      </c>
      <c r="M231" s="37">
        <f t="shared" si="37"/>
        <v>3.0599999994522196</v>
      </c>
      <c r="N231" s="4">
        <v>-4449.7767000000003</v>
      </c>
      <c r="O231" s="33">
        <f t="shared" si="38"/>
        <v>-4485.0000377968499</v>
      </c>
      <c r="P231" s="42">
        <f t="shared" ca="1" si="35"/>
        <v>-4390.5378142427653</v>
      </c>
    </row>
    <row r="232" spans="1:16" s="1" customFormat="1" x14ac:dyDescent="0.2">
      <c r="A232" s="20" t="s">
        <v>40</v>
      </c>
      <c r="B232" s="21">
        <v>37203</v>
      </c>
      <c r="C232" s="20" t="s">
        <v>10</v>
      </c>
      <c r="D232" s="20" t="s">
        <v>43</v>
      </c>
      <c r="E232" s="20" t="s">
        <v>36</v>
      </c>
      <c r="F232" s="22" t="s">
        <v>34</v>
      </c>
      <c r="G232" s="2">
        <v>37377</v>
      </c>
      <c r="H232" s="3">
        <v>71300</v>
      </c>
      <c r="I232" s="3">
        <v>70625.220300000001</v>
      </c>
      <c r="J232" s="67">
        <f t="shared" ref="J232:J237" si="40">I232/H232</f>
        <v>0.99053604908835902</v>
      </c>
      <c r="K232" s="67">
        <f ca="1">VLOOKUP(G232,DiscountRate!$A$2:$E$26,5,0)</f>
        <v>0.97420402670642303</v>
      </c>
      <c r="L232" s="1">
        <v>3.125</v>
      </c>
      <c r="M232" s="37">
        <f t="shared" si="37"/>
        <v>3.1000000001061943</v>
      </c>
      <c r="N232" s="4">
        <v>-1765.6305</v>
      </c>
      <c r="O232" s="33">
        <f t="shared" si="38"/>
        <v>-1782.4999924283497</v>
      </c>
      <c r="P232" s="42">
        <f t="shared" ca="1" si="35"/>
        <v>-1736.518670227867</v>
      </c>
    </row>
    <row r="233" spans="1:16" s="1" customFormat="1" x14ac:dyDescent="0.2">
      <c r="A233" s="20" t="s">
        <v>40</v>
      </c>
      <c r="B233" s="21">
        <v>37203</v>
      </c>
      <c r="C233" s="20" t="s">
        <v>10</v>
      </c>
      <c r="D233" s="20" t="s">
        <v>43</v>
      </c>
      <c r="E233" s="20" t="s">
        <v>36</v>
      </c>
      <c r="F233" s="22" t="s">
        <v>34</v>
      </c>
      <c r="G233" s="2">
        <v>37408</v>
      </c>
      <c r="H233" s="3">
        <v>69000</v>
      </c>
      <c r="I233" s="3">
        <v>68233.0959</v>
      </c>
      <c r="J233" s="67">
        <f t="shared" si="40"/>
        <v>0.98888544782608701</v>
      </c>
      <c r="K233" s="67">
        <f ca="1">VLOOKUP(G233,DiscountRate!$A$2:$E$26,5,0)</f>
        <v>0.96934638980852328</v>
      </c>
      <c r="L233" s="1">
        <v>3.125</v>
      </c>
      <c r="M233" s="37">
        <f t="shared" si="37"/>
        <v>3.1449999997361986</v>
      </c>
      <c r="N233" s="4">
        <v>1364.6619000000001</v>
      </c>
      <c r="O233" s="33">
        <f t="shared" si="38"/>
        <v>1379.999981797703</v>
      </c>
      <c r="P233" s="42">
        <f t="shared" ca="1" si="35"/>
        <v>1337.6980002914313</v>
      </c>
    </row>
    <row r="234" spans="1:16" s="1" customFormat="1" x14ac:dyDescent="0.2">
      <c r="A234" s="20" t="s">
        <v>40</v>
      </c>
      <c r="B234" s="21">
        <v>37203</v>
      </c>
      <c r="C234" s="20" t="s">
        <v>10</v>
      </c>
      <c r="D234" s="20" t="s">
        <v>43</v>
      </c>
      <c r="E234" s="20" t="s">
        <v>36</v>
      </c>
      <c r="F234" s="22" t="s">
        <v>34</v>
      </c>
      <c r="G234" s="2">
        <v>37438</v>
      </c>
      <c r="H234" s="3">
        <v>71300</v>
      </c>
      <c r="I234" s="3">
        <v>70389.3367</v>
      </c>
      <c r="J234" s="67">
        <f t="shared" si="40"/>
        <v>0.98722772370266476</v>
      </c>
      <c r="K234" s="67">
        <f ca="1">VLOOKUP(G234,DiscountRate!$A$2:$E$26,5,0)</f>
        <v>0.9646117680416415</v>
      </c>
      <c r="L234" s="1">
        <v>3.125</v>
      </c>
      <c r="M234" s="37">
        <f t="shared" si="37"/>
        <v>3.1849999999715868</v>
      </c>
      <c r="N234" s="4">
        <v>4223.3602000000001</v>
      </c>
      <c r="O234" s="33">
        <f t="shared" si="38"/>
        <v>4277.9999979741378</v>
      </c>
      <c r="P234" s="42">
        <f t="shared" ca="1" si="35"/>
        <v>4126.6091417279713</v>
      </c>
    </row>
    <row r="235" spans="1:16" s="1" customFormat="1" x14ac:dyDescent="0.2">
      <c r="A235" s="20" t="s">
        <v>40</v>
      </c>
      <c r="B235" s="21">
        <v>37203</v>
      </c>
      <c r="C235" s="20" t="s">
        <v>10</v>
      </c>
      <c r="D235" s="20" t="s">
        <v>43</v>
      </c>
      <c r="E235" s="20" t="s">
        <v>36</v>
      </c>
      <c r="F235" s="22" t="s">
        <v>34</v>
      </c>
      <c r="G235" s="2">
        <v>37469</v>
      </c>
      <c r="H235" s="3">
        <v>71300</v>
      </c>
      <c r="I235" s="3">
        <v>70257.225000000006</v>
      </c>
      <c r="J235" s="67">
        <f t="shared" si="40"/>
        <v>0.98537482468443205</v>
      </c>
      <c r="K235" s="67">
        <f ca="1">VLOOKUP(G235,DiscountRate!$A$2:$E$26,5,0)</f>
        <v>0.95961300323248355</v>
      </c>
      <c r="L235" s="1">
        <v>3.125</v>
      </c>
      <c r="M235" s="37">
        <f t="shared" si="37"/>
        <v>3.2250000000000001</v>
      </c>
      <c r="N235" s="4">
        <v>7025.7224999999999</v>
      </c>
      <c r="O235" s="33">
        <f t="shared" si="38"/>
        <v>7130.0000000000064</v>
      </c>
      <c r="P235" s="42">
        <f t="shared" ca="1" si="35"/>
        <v>6842.0407130476133</v>
      </c>
    </row>
    <row r="236" spans="1:16" s="1" customFormat="1" x14ac:dyDescent="0.2">
      <c r="A236" s="20" t="s">
        <v>40</v>
      </c>
      <c r="B236" s="21">
        <v>37203</v>
      </c>
      <c r="C236" s="20" t="s">
        <v>10</v>
      </c>
      <c r="D236" s="20" t="s">
        <v>43</v>
      </c>
      <c r="E236" s="20" t="s">
        <v>36</v>
      </c>
      <c r="F236" s="22" t="s">
        <v>34</v>
      </c>
      <c r="G236" s="2">
        <v>37500</v>
      </c>
      <c r="H236" s="3">
        <v>69000</v>
      </c>
      <c r="I236" s="3">
        <v>67860.465200000006</v>
      </c>
      <c r="J236" s="67">
        <f t="shared" si="40"/>
        <v>0.98348500289855079</v>
      </c>
      <c r="K236" s="67">
        <f ca="1">VLOOKUP(G236,DiscountRate!$A$2:$E$26,5,0)</f>
        <v>0.95460168789397482</v>
      </c>
      <c r="L236" s="1">
        <v>3.125</v>
      </c>
      <c r="M236" s="37">
        <f t="shared" si="37"/>
        <v>3.2299999993221382</v>
      </c>
      <c r="N236" s="4">
        <v>7125.3487999999998</v>
      </c>
      <c r="O236" s="33">
        <f t="shared" si="38"/>
        <v>7244.9999532275369</v>
      </c>
      <c r="P236" s="42">
        <f t="shared" ca="1" si="35"/>
        <v>6916.0891841427747</v>
      </c>
    </row>
    <row r="237" spans="1:16" s="1" customFormat="1" x14ac:dyDescent="0.2">
      <c r="A237" s="20" t="s">
        <v>40</v>
      </c>
      <c r="B237" s="21">
        <v>37203</v>
      </c>
      <c r="C237" s="20" t="s">
        <v>10</v>
      </c>
      <c r="D237" s="20" t="s">
        <v>43</v>
      </c>
      <c r="E237" s="20" t="s">
        <v>36</v>
      </c>
      <c r="F237" s="22" t="s">
        <v>34</v>
      </c>
      <c r="G237" s="2">
        <v>37530</v>
      </c>
      <c r="H237" s="3">
        <v>71300</v>
      </c>
      <c r="I237" s="3">
        <v>69984.767900000006</v>
      </c>
      <c r="J237" s="67">
        <f t="shared" si="40"/>
        <v>0.98155354698457231</v>
      </c>
      <c r="K237" s="67">
        <f ca="1">VLOOKUP(G237,DiscountRate!$A$2:$E$26,5,0)</f>
        <v>0.94967869608928046</v>
      </c>
      <c r="L237" s="1">
        <v>3.125</v>
      </c>
      <c r="M237" s="37">
        <f t="shared" si="37"/>
        <v>3.2699999993498583</v>
      </c>
      <c r="N237" s="4">
        <v>10147.791300000001</v>
      </c>
      <c r="O237" s="33">
        <f t="shared" si="38"/>
        <v>10338.499953644896</v>
      </c>
      <c r="P237" s="42">
        <f t="shared" ca="1" si="35"/>
        <v>9818.2531554965717</v>
      </c>
    </row>
    <row r="238" spans="1:16" s="1" customFormat="1" x14ac:dyDescent="0.2">
      <c r="A238" s="20"/>
      <c r="B238" s="21"/>
      <c r="C238" s="20"/>
      <c r="D238" s="20"/>
      <c r="E238" s="20"/>
      <c r="F238" s="22"/>
      <c r="G238" s="2"/>
      <c r="H238" s="38">
        <f>SUM(H231:H237)</f>
        <v>492200</v>
      </c>
      <c r="I238" s="38">
        <f>SUM(I231:I237)</f>
        <v>485808.21349999995</v>
      </c>
      <c r="J238" s="38"/>
      <c r="K238" s="67" t="e">
        <f>VLOOKUP(G238,DiscountRate!$A$2:$E$26,5,0)</f>
        <v>#N/A</v>
      </c>
      <c r="L238" s="34"/>
      <c r="M238" s="34"/>
      <c r="N238" s="41">
        <f>SUM(N231:N237)</f>
        <v>23671.477500000001</v>
      </c>
      <c r="O238" s="41">
        <f>SUM(O231:O237)</f>
        <v>24103.999856419083</v>
      </c>
      <c r="P238" s="41">
        <f ca="1">SUM(P231:P237)</f>
        <v>22913.633710235728</v>
      </c>
    </row>
    <row r="239" spans="1:16" x14ac:dyDescent="0.2">
      <c r="K239" s="67" t="e">
        <f>VLOOKUP(G239,DiscountRate!$A$2:$E$26,5,0)</f>
        <v>#N/A</v>
      </c>
      <c r="P239" s="42" t="e">
        <f t="shared" si="35"/>
        <v>#N/A</v>
      </c>
    </row>
    <row r="240" spans="1:16" s="1" customFormat="1" x14ac:dyDescent="0.2">
      <c r="A240" s="32" t="s">
        <v>145</v>
      </c>
      <c r="B240" s="21"/>
      <c r="C240" s="20"/>
      <c r="D240" s="20"/>
      <c r="E240" s="20"/>
      <c r="F240" s="22"/>
      <c r="G240" s="2"/>
      <c r="H240" s="3"/>
      <c r="I240" s="3"/>
      <c r="J240" s="3"/>
      <c r="K240" s="67" t="e">
        <f>VLOOKUP(G240,DiscountRate!$A$2:$E$26,5,0)</f>
        <v>#N/A</v>
      </c>
      <c r="N240" s="42"/>
      <c r="O240" s="42"/>
      <c r="P240" s="42" t="e">
        <f t="shared" si="35"/>
        <v>#N/A</v>
      </c>
    </row>
    <row r="241" spans="1:16" s="1" customFormat="1" x14ac:dyDescent="0.2">
      <c r="A241" s="20" t="s">
        <v>37</v>
      </c>
      <c r="B241" s="21">
        <v>37204</v>
      </c>
      <c r="C241" s="20" t="s">
        <v>7</v>
      </c>
      <c r="D241" s="20" t="s">
        <v>46</v>
      </c>
      <c r="E241" s="20" t="s">
        <v>46</v>
      </c>
      <c r="F241" s="22" t="s">
        <v>34</v>
      </c>
      <c r="G241" s="2">
        <v>37347</v>
      </c>
      <c r="H241" s="3">
        <v>-346500</v>
      </c>
      <c r="I241" s="3">
        <v>-343778.73190000001</v>
      </c>
      <c r="J241" s="67">
        <f>I241/H241</f>
        <v>0.99214641240981249</v>
      </c>
      <c r="K241" s="67">
        <f ca="1">VLOOKUP(G241,DiscountRate!$A$2:$E$26,5,0)</f>
        <v>0.97893818890568229</v>
      </c>
      <c r="L241" s="1">
        <v>2.585</v>
      </c>
      <c r="M241" s="1">
        <v>2.4849999999999999</v>
      </c>
      <c r="N241" s="4">
        <f>(M241-L241)*I241</f>
        <v>34377.873190000035</v>
      </c>
      <c r="O241" s="33">
        <f t="shared" ref="O241:O285" si="41">(M241-L241)*H241</f>
        <v>34650.000000000029</v>
      </c>
      <c r="P241" s="42">
        <f t="shared" ca="1" si="35"/>
        <v>33920.208245581918</v>
      </c>
    </row>
    <row r="242" spans="1:16" s="1" customFormat="1" x14ac:dyDescent="0.2">
      <c r="A242" s="20" t="s">
        <v>37</v>
      </c>
      <c r="B242" s="21">
        <v>37204</v>
      </c>
      <c r="C242" s="20" t="s">
        <v>7</v>
      </c>
      <c r="D242" s="20" t="s">
        <v>46</v>
      </c>
      <c r="E242" s="20" t="s">
        <v>46</v>
      </c>
      <c r="F242" s="22" t="s">
        <v>34</v>
      </c>
      <c r="G242" s="2">
        <v>37347</v>
      </c>
      <c r="H242" s="3">
        <v>0</v>
      </c>
      <c r="I242" s="3">
        <v>0</v>
      </c>
      <c r="J242" s="3"/>
      <c r="K242" s="67">
        <f ca="1">VLOOKUP(G242,DiscountRate!$A$2:$E$26,5,0)</f>
        <v>0.97893818890568229</v>
      </c>
      <c r="L242" s="1">
        <v>0</v>
      </c>
      <c r="N242" s="4">
        <f t="shared" ref="N242:N254" si="42">(M242-L242)*I242</f>
        <v>0</v>
      </c>
      <c r="O242" s="33">
        <f t="shared" si="41"/>
        <v>0</v>
      </c>
      <c r="P242" s="42">
        <f t="shared" ca="1" si="35"/>
        <v>0</v>
      </c>
    </row>
    <row r="243" spans="1:16" s="1" customFormat="1" x14ac:dyDescent="0.2">
      <c r="A243" s="20" t="s">
        <v>37</v>
      </c>
      <c r="B243" s="21">
        <v>37204</v>
      </c>
      <c r="C243" s="20" t="s">
        <v>7</v>
      </c>
      <c r="D243" s="20" t="s">
        <v>46</v>
      </c>
      <c r="E243" s="20" t="s">
        <v>46</v>
      </c>
      <c r="F243" s="22" t="s">
        <v>34</v>
      </c>
      <c r="G243" s="2">
        <v>37377</v>
      </c>
      <c r="H243" s="3">
        <v>-358050</v>
      </c>
      <c r="I243" s="3">
        <v>-354661.43229999999</v>
      </c>
      <c r="J243" s="67">
        <f>I243/H243</f>
        <v>0.99053604887585534</v>
      </c>
      <c r="K243" s="67">
        <f ca="1">VLOOKUP(G243,DiscountRate!$A$2:$E$26,5,0)</f>
        <v>0.97420402670642303</v>
      </c>
      <c r="L243" s="1">
        <v>2.585</v>
      </c>
      <c r="M243" s="1">
        <v>2.5249999999999999</v>
      </c>
      <c r="N243" s="4">
        <f t="shared" si="42"/>
        <v>21279.685938000017</v>
      </c>
      <c r="O243" s="33">
        <f t="shared" si="41"/>
        <v>21483.000000000018</v>
      </c>
      <c r="P243" s="42">
        <f t="shared" ca="1" si="35"/>
        <v>20928.825105734104</v>
      </c>
    </row>
    <row r="244" spans="1:16" s="1" customFormat="1" x14ac:dyDescent="0.2">
      <c r="A244" s="20" t="s">
        <v>37</v>
      </c>
      <c r="B244" s="21">
        <v>37204</v>
      </c>
      <c r="C244" s="20" t="s">
        <v>7</v>
      </c>
      <c r="D244" s="20" t="s">
        <v>46</v>
      </c>
      <c r="E244" s="20" t="s">
        <v>46</v>
      </c>
      <c r="F244" s="22" t="s">
        <v>34</v>
      </c>
      <c r="G244" s="2">
        <v>37377</v>
      </c>
      <c r="H244" s="3">
        <v>0</v>
      </c>
      <c r="I244" s="3">
        <v>0</v>
      </c>
      <c r="J244" s="3"/>
      <c r="K244" s="67">
        <f ca="1">VLOOKUP(G244,DiscountRate!$A$2:$E$26,5,0)</f>
        <v>0.97420402670642303</v>
      </c>
      <c r="L244" s="1">
        <v>0</v>
      </c>
      <c r="N244" s="4">
        <f t="shared" si="42"/>
        <v>0</v>
      </c>
      <c r="O244" s="33">
        <f t="shared" si="41"/>
        <v>0</v>
      </c>
      <c r="P244" s="42">
        <f t="shared" ca="1" si="35"/>
        <v>0</v>
      </c>
    </row>
    <row r="245" spans="1:16" s="1" customFormat="1" x14ac:dyDescent="0.2">
      <c r="A245" s="20" t="s">
        <v>37</v>
      </c>
      <c r="B245" s="21">
        <v>37204</v>
      </c>
      <c r="C245" s="20" t="s">
        <v>7</v>
      </c>
      <c r="D245" s="20" t="s">
        <v>46</v>
      </c>
      <c r="E245" s="20" t="s">
        <v>46</v>
      </c>
      <c r="F245" s="22" t="s">
        <v>34</v>
      </c>
      <c r="G245" s="2">
        <v>37408</v>
      </c>
      <c r="H245" s="3">
        <v>-346500</v>
      </c>
      <c r="I245" s="3">
        <v>-342648.8075</v>
      </c>
      <c r="J245" s="67">
        <f>I245/H245</f>
        <v>0.98888544733044736</v>
      </c>
      <c r="K245" s="67">
        <f ca="1">VLOOKUP(G245,DiscountRate!$A$2:$E$26,5,0)</f>
        <v>0.96934638980852328</v>
      </c>
      <c r="L245" s="1">
        <v>2.585</v>
      </c>
      <c r="M245" s="1">
        <v>2.57</v>
      </c>
      <c r="N245" s="4">
        <f t="shared" si="42"/>
        <v>5139.7321125000426</v>
      </c>
      <c r="O245" s="33">
        <f t="shared" si="41"/>
        <v>5197.5000000000427</v>
      </c>
      <c r="P245" s="42">
        <f t="shared" ca="1" si="35"/>
        <v>5038.1778610298416</v>
      </c>
    </row>
    <row r="246" spans="1:16" s="1" customFormat="1" x14ac:dyDescent="0.2">
      <c r="A246" s="20" t="s">
        <v>37</v>
      </c>
      <c r="B246" s="21">
        <v>37204</v>
      </c>
      <c r="C246" s="20" t="s">
        <v>7</v>
      </c>
      <c r="D246" s="20" t="s">
        <v>46</v>
      </c>
      <c r="E246" s="20" t="s">
        <v>46</v>
      </c>
      <c r="F246" s="22" t="s">
        <v>34</v>
      </c>
      <c r="G246" s="2">
        <v>37408</v>
      </c>
      <c r="H246" s="3">
        <v>0</v>
      </c>
      <c r="I246" s="3">
        <v>0</v>
      </c>
      <c r="J246" s="3"/>
      <c r="K246" s="67">
        <f ca="1">VLOOKUP(G246,DiscountRate!$A$2:$E$26,5,0)</f>
        <v>0.96934638980852328</v>
      </c>
      <c r="L246" s="1">
        <v>0</v>
      </c>
      <c r="N246" s="4">
        <f t="shared" si="42"/>
        <v>0</v>
      </c>
      <c r="O246" s="33">
        <f t="shared" si="41"/>
        <v>0</v>
      </c>
      <c r="P246" s="42">
        <f t="shared" ca="1" si="35"/>
        <v>0</v>
      </c>
    </row>
    <row r="247" spans="1:16" s="1" customFormat="1" x14ac:dyDescent="0.2">
      <c r="A247" s="20" t="s">
        <v>37</v>
      </c>
      <c r="B247" s="21">
        <v>37204</v>
      </c>
      <c r="C247" s="20" t="s">
        <v>7</v>
      </c>
      <c r="D247" s="20" t="s">
        <v>46</v>
      </c>
      <c r="E247" s="20" t="s">
        <v>46</v>
      </c>
      <c r="F247" s="22" t="s">
        <v>34</v>
      </c>
      <c r="G247" s="2">
        <v>37438</v>
      </c>
      <c r="H247" s="3">
        <v>-358050</v>
      </c>
      <c r="I247" s="3">
        <v>-353476.88640000002</v>
      </c>
      <c r="J247" s="67">
        <f>I247/H247</f>
        <v>0.98722772350230414</v>
      </c>
      <c r="K247" s="67">
        <f ca="1">VLOOKUP(G247,DiscountRate!$A$2:$E$26,5,0)</f>
        <v>0.9646117680416415</v>
      </c>
      <c r="L247" s="1">
        <v>2.585</v>
      </c>
      <c r="M247" s="1">
        <v>2.61</v>
      </c>
      <c r="N247" s="4">
        <f t="shared" si="42"/>
        <v>-8836.9221599999692</v>
      </c>
      <c r="O247" s="33">
        <f t="shared" si="41"/>
        <v>-8951.2499999999691</v>
      </c>
      <c r="P247" s="42">
        <f t="shared" ca="1" si="35"/>
        <v>-8634.4810886827127</v>
      </c>
    </row>
    <row r="248" spans="1:16" s="1" customFormat="1" x14ac:dyDescent="0.2">
      <c r="A248" s="20" t="s">
        <v>37</v>
      </c>
      <c r="B248" s="21">
        <v>37204</v>
      </c>
      <c r="C248" s="20" t="s">
        <v>7</v>
      </c>
      <c r="D248" s="20" t="s">
        <v>46</v>
      </c>
      <c r="E248" s="20" t="s">
        <v>46</v>
      </c>
      <c r="F248" s="22" t="s">
        <v>34</v>
      </c>
      <c r="G248" s="2">
        <v>37438</v>
      </c>
      <c r="H248" s="3">
        <v>0</v>
      </c>
      <c r="I248" s="3">
        <v>0</v>
      </c>
      <c r="J248" s="3"/>
      <c r="K248" s="67">
        <f ca="1">VLOOKUP(G248,DiscountRate!$A$2:$E$26,5,0)</f>
        <v>0.9646117680416415</v>
      </c>
      <c r="L248" s="1">
        <v>0</v>
      </c>
      <c r="N248" s="4">
        <f t="shared" si="42"/>
        <v>0</v>
      </c>
      <c r="O248" s="33">
        <f t="shared" si="41"/>
        <v>0</v>
      </c>
      <c r="P248" s="42">
        <f t="shared" ca="1" si="35"/>
        <v>0</v>
      </c>
    </row>
    <row r="249" spans="1:16" s="1" customFormat="1" x14ac:dyDescent="0.2">
      <c r="A249" s="20" t="s">
        <v>37</v>
      </c>
      <c r="B249" s="21">
        <v>37204</v>
      </c>
      <c r="C249" s="20" t="s">
        <v>7</v>
      </c>
      <c r="D249" s="20" t="s">
        <v>46</v>
      </c>
      <c r="E249" s="20" t="s">
        <v>46</v>
      </c>
      <c r="F249" s="22" t="s">
        <v>34</v>
      </c>
      <c r="G249" s="2">
        <v>37469</v>
      </c>
      <c r="H249" s="3">
        <v>-358050</v>
      </c>
      <c r="I249" s="3">
        <v>-352813.45620000002</v>
      </c>
      <c r="J249" s="67">
        <f>I249/H249</f>
        <v>0.98537482530372855</v>
      </c>
      <c r="K249" s="67">
        <f ca="1">VLOOKUP(G249,DiscountRate!$A$2:$E$26,5,0)</f>
        <v>0.95961300323248355</v>
      </c>
      <c r="L249" s="1">
        <v>2.585</v>
      </c>
      <c r="M249" s="1">
        <v>2.65</v>
      </c>
      <c r="N249" s="4">
        <f t="shared" si="42"/>
        <v>-22932.874652999981</v>
      </c>
      <c r="O249" s="33">
        <f t="shared" si="41"/>
        <v>-23273.249999999982</v>
      </c>
      <c r="P249" s="42">
        <f t="shared" ca="1" si="35"/>
        <v>-22333.313327480377</v>
      </c>
    </row>
    <row r="250" spans="1:16" s="1" customFormat="1" x14ac:dyDescent="0.2">
      <c r="A250" s="20" t="s">
        <v>37</v>
      </c>
      <c r="B250" s="21">
        <v>37204</v>
      </c>
      <c r="C250" s="20" t="s">
        <v>7</v>
      </c>
      <c r="D250" s="20" t="s">
        <v>46</v>
      </c>
      <c r="E250" s="20" t="s">
        <v>46</v>
      </c>
      <c r="F250" s="22" t="s">
        <v>34</v>
      </c>
      <c r="G250" s="2">
        <v>37469</v>
      </c>
      <c r="H250" s="3">
        <v>0</v>
      </c>
      <c r="I250" s="3">
        <v>0</v>
      </c>
      <c r="J250" s="3"/>
      <c r="K250" s="67">
        <f ca="1">VLOOKUP(G250,DiscountRate!$A$2:$E$26,5,0)</f>
        <v>0.95961300323248355</v>
      </c>
      <c r="L250" s="1">
        <v>0</v>
      </c>
      <c r="N250" s="4">
        <f t="shared" si="42"/>
        <v>0</v>
      </c>
      <c r="O250" s="33">
        <f t="shared" si="41"/>
        <v>0</v>
      </c>
      <c r="P250" s="42">
        <f t="shared" ca="1" si="35"/>
        <v>0</v>
      </c>
    </row>
    <row r="251" spans="1:16" s="1" customFormat="1" x14ac:dyDescent="0.2">
      <c r="A251" s="20" t="s">
        <v>37</v>
      </c>
      <c r="B251" s="21">
        <v>37204</v>
      </c>
      <c r="C251" s="20" t="s">
        <v>7</v>
      </c>
      <c r="D251" s="20" t="s">
        <v>46</v>
      </c>
      <c r="E251" s="20" t="s">
        <v>46</v>
      </c>
      <c r="F251" s="22" t="s">
        <v>34</v>
      </c>
      <c r="G251" s="2">
        <v>37500</v>
      </c>
      <c r="H251" s="3">
        <v>-346500</v>
      </c>
      <c r="I251" s="3">
        <v>-340777.55369999999</v>
      </c>
      <c r="J251" s="67">
        <f>I251/H251</f>
        <v>0.98348500346320344</v>
      </c>
      <c r="K251" s="67">
        <f ca="1">VLOOKUP(G251,DiscountRate!$A$2:$E$26,5,0)</f>
        <v>0.95460168789397482</v>
      </c>
      <c r="L251" s="1">
        <v>2.585</v>
      </c>
      <c r="M251" s="1">
        <v>2.6549999999999998</v>
      </c>
      <c r="N251" s="4">
        <f t="shared" si="42"/>
        <v>-23854.428758999944</v>
      </c>
      <c r="O251" s="33">
        <f t="shared" si="41"/>
        <v>-24254.999999999945</v>
      </c>
      <c r="P251" s="42">
        <f t="shared" ca="1" si="35"/>
        <v>-23153.863939868304</v>
      </c>
    </row>
    <row r="252" spans="1:16" s="1" customFormat="1" x14ac:dyDescent="0.2">
      <c r="A252" s="20" t="s">
        <v>37</v>
      </c>
      <c r="B252" s="21">
        <v>37204</v>
      </c>
      <c r="C252" s="20" t="s">
        <v>7</v>
      </c>
      <c r="D252" s="20" t="s">
        <v>46</v>
      </c>
      <c r="E252" s="20" t="s">
        <v>46</v>
      </c>
      <c r="F252" s="22" t="s">
        <v>34</v>
      </c>
      <c r="G252" s="2">
        <v>37500</v>
      </c>
      <c r="H252" s="3">
        <v>0</v>
      </c>
      <c r="I252" s="3">
        <v>0</v>
      </c>
      <c r="J252" s="3"/>
      <c r="K252" s="67">
        <f ca="1">VLOOKUP(G252,DiscountRate!$A$2:$E$26,5,0)</f>
        <v>0.95460168789397482</v>
      </c>
      <c r="L252" s="1">
        <v>0</v>
      </c>
      <c r="N252" s="4">
        <f t="shared" si="42"/>
        <v>0</v>
      </c>
      <c r="O252" s="33">
        <f t="shared" si="41"/>
        <v>0</v>
      </c>
      <c r="P252" s="42">
        <f t="shared" ca="1" si="35"/>
        <v>0</v>
      </c>
    </row>
    <row r="253" spans="1:16" s="1" customFormat="1" x14ac:dyDescent="0.2">
      <c r="A253" s="20" t="s">
        <v>37</v>
      </c>
      <c r="B253" s="21">
        <v>37204</v>
      </c>
      <c r="C253" s="20" t="s">
        <v>7</v>
      </c>
      <c r="D253" s="20" t="s">
        <v>46</v>
      </c>
      <c r="E253" s="20" t="s">
        <v>46</v>
      </c>
      <c r="F253" s="22" t="s">
        <v>34</v>
      </c>
      <c r="G253" s="2">
        <v>37530</v>
      </c>
      <c r="H253" s="3">
        <v>-358050</v>
      </c>
      <c r="I253" s="3">
        <v>-351445.24729999999</v>
      </c>
      <c r="J253" s="67">
        <f>I253/H253</f>
        <v>0.9815535464320625</v>
      </c>
      <c r="K253" s="67">
        <f ca="1">VLOOKUP(G253,DiscountRate!$A$2:$E$26,5,0)</f>
        <v>0.94967869608928046</v>
      </c>
      <c r="L253" s="1">
        <v>2.585</v>
      </c>
      <c r="M253" s="1">
        <v>2.6949999999999998</v>
      </c>
      <c r="N253" s="4">
        <f t="shared" si="42"/>
        <v>-38658.977202999959</v>
      </c>
      <c r="O253" s="33">
        <f t="shared" si="41"/>
        <v>-39385.499999999956</v>
      </c>
      <c r="P253" s="42">
        <f t="shared" ca="1" si="35"/>
        <v>-37403.570284824309</v>
      </c>
    </row>
    <row r="254" spans="1:16" s="1" customFormat="1" x14ac:dyDescent="0.2">
      <c r="A254" s="20" t="s">
        <v>37</v>
      </c>
      <c r="B254" s="21">
        <v>37204</v>
      </c>
      <c r="C254" s="20" t="s">
        <v>7</v>
      </c>
      <c r="D254" s="20" t="s">
        <v>46</v>
      </c>
      <c r="E254" s="20" t="s">
        <v>46</v>
      </c>
      <c r="F254" s="22" t="s">
        <v>34</v>
      </c>
      <c r="G254" s="2">
        <v>37530</v>
      </c>
      <c r="H254" s="3">
        <v>0</v>
      </c>
      <c r="I254" s="3">
        <v>0</v>
      </c>
      <c r="J254" s="3"/>
      <c r="K254" s="67">
        <f ca="1">VLOOKUP(G254,DiscountRate!$A$2:$E$26,5,0)</f>
        <v>0.94967869608928046</v>
      </c>
      <c r="L254" s="1">
        <v>0</v>
      </c>
      <c r="N254" s="4">
        <f t="shared" si="42"/>
        <v>0</v>
      </c>
      <c r="O254" s="33">
        <f t="shared" si="41"/>
        <v>0</v>
      </c>
      <c r="P254" s="42">
        <f t="shared" ca="1" si="35"/>
        <v>0</v>
      </c>
    </row>
    <row r="255" spans="1:16" s="1" customFormat="1" x14ac:dyDescent="0.2">
      <c r="A255" s="32" t="s">
        <v>145</v>
      </c>
      <c r="B255" s="21"/>
      <c r="C255" s="20"/>
      <c r="D255" s="20"/>
      <c r="E255" s="20"/>
      <c r="F255" s="22"/>
      <c r="G255" s="2"/>
      <c r="H255" s="38">
        <f>SUM(H241:H254)</f>
        <v>-2471700</v>
      </c>
      <c r="I255" s="38">
        <f>SUM(I241:I254)</f>
        <v>-2439602.1153000002</v>
      </c>
      <c r="J255" s="38"/>
      <c r="K255" s="67" t="e">
        <f>VLOOKUP(G255,DiscountRate!$A$2:$E$26,5,0)</f>
        <v>#N/A</v>
      </c>
      <c r="L255" s="34"/>
      <c r="M255" s="34"/>
      <c r="N255" s="41">
        <f>SUM(N241:N254)</f>
        <v>-33485.911534499755</v>
      </c>
      <c r="O255" s="41">
        <f>SUM(O241:O254)</f>
        <v>-34534.499999999767</v>
      </c>
      <c r="P255" s="41">
        <f ca="1">SUM(P241:P254)</f>
        <v>-31638.017428509836</v>
      </c>
    </row>
    <row r="256" spans="1:16" s="1" customFormat="1" x14ac:dyDescent="0.2">
      <c r="A256" s="20" t="s">
        <v>40</v>
      </c>
      <c r="B256" s="21">
        <v>37204</v>
      </c>
      <c r="C256" s="20" t="s">
        <v>8</v>
      </c>
      <c r="D256" s="20" t="s">
        <v>46</v>
      </c>
      <c r="E256" s="20" t="s">
        <v>46</v>
      </c>
      <c r="F256" s="22" t="s">
        <v>34</v>
      </c>
      <c r="G256" s="2">
        <v>37347</v>
      </c>
      <c r="H256" s="3">
        <v>-103500</v>
      </c>
      <c r="I256" s="3">
        <v>-102687.1537</v>
      </c>
      <c r="J256" s="67">
        <f>I256/H256</f>
        <v>0.99214641256038638</v>
      </c>
      <c r="K256" s="67">
        <f ca="1">VLOOKUP(G256,DiscountRate!$A$2:$E$26,5,0)</f>
        <v>0.97893818890568229</v>
      </c>
      <c r="L256" s="1">
        <v>2.585</v>
      </c>
      <c r="M256" s="1">
        <v>2.4849999999999999</v>
      </c>
      <c r="N256" s="4">
        <f>(M256-L256)*I256</f>
        <v>10268.715370000009</v>
      </c>
      <c r="O256" s="33">
        <f t="shared" si="41"/>
        <v>10350.000000000009</v>
      </c>
      <c r="P256" s="42">
        <f t="shared" ca="1" si="35"/>
        <v>10132.010255173822</v>
      </c>
    </row>
    <row r="257" spans="1:16" s="1" customFormat="1" x14ac:dyDescent="0.2">
      <c r="A257" s="20" t="s">
        <v>40</v>
      </c>
      <c r="B257" s="21">
        <v>37204</v>
      </c>
      <c r="C257" s="20" t="s">
        <v>8</v>
      </c>
      <c r="D257" s="20" t="s">
        <v>46</v>
      </c>
      <c r="E257" s="20" t="s">
        <v>46</v>
      </c>
      <c r="F257" s="22" t="s">
        <v>34</v>
      </c>
      <c r="G257" s="2">
        <v>37347</v>
      </c>
      <c r="H257" s="3">
        <v>0</v>
      </c>
      <c r="I257" s="3">
        <v>0</v>
      </c>
      <c r="J257" s="3"/>
      <c r="K257" s="67">
        <f ca="1">VLOOKUP(G257,DiscountRate!$A$2:$E$26,5,0)</f>
        <v>0.97893818890568229</v>
      </c>
      <c r="L257" s="1">
        <v>0</v>
      </c>
      <c r="N257" s="4">
        <f t="shared" ref="N257:N269" si="43">(M257-L257)*I257</f>
        <v>0</v>
      </c>
      <c r="O257" s="33">
        <f t="shared" si="41"/>
        <v>0</v>
      </c>
      <c r="P257" s="42">
        <f t="shared" ca="1" si="35"/>
        <v>0</v>
      </c>
    </row>
    <row r="258" spans="1:16" s="1" customFormat="1" x14ac:dyDescent="0.2">
      <c r="A258" s="20" t="s">
        <v>40</v>
      </c>
      <c r="B258" s="21">
        <v>37204</v>
      </c>
      <c r="C258" s="20" t="s">
        <v>8</v>
      </c>
      <c r="D258" s="20" t="s">
        <v>46</v>
      </c>
      <c r="E258" s="20" t="s">
        <v>46</v>
      </c>
      <c r="F258" s="22" t="s">
        <v>34</v>
      </c>
      <c r="G258" s="2">
        <v>37377</v>
      </c>
      <c r="H258" s="3">
        <v>-106950</v>
      </c>
      <c r="I258" s="3">
        <v>-105937.83040000001</v>
      </c>
      <c r="J258" s="67">
        <f>I258/H258</f>
        <v>0.99053604862085087</v>
      </c>
      <c r="K258" s="67">
        <f ca="1">VLOOKUP(G258,DiscountRate!$A$2:$E$26,5,0)</f>
        <v>0.97420402670642303</v>
      </c>
      <c r="L258" s="1">
        <v>2.585</v>
      </c>
      <c r="M258" s="1">
        <v>2.5249999999999999</v>
      </c>
      <c r="N258" s="4">
        <f t="shared" si="43"/>
        <v>6356.2698240000063</v>
      </c>
      <c r="O258" s="33">
        <f t="shared" si="41"/>
        <v>6417.0000000000055</v>
      </c>
      <c r="P258" s="42">
        <f t="shared" ca="1" si="35"/>
        <v>6251.4672393751216</v>
      </c>
    </row>
    <row r="259" spans="1:16" s="1" customFormat="1" x14ac:dyDescent="0.2">
      <c r="A259" s="20" t="s">
        <v>40</v>
      </c>
      <c r="B259" s="21">
        <v>37204</v>
      </c>
      <c r="C259" s="20" t="s">
        <v>8</v>
      </c>
      <c r="D259" s="20" t="s">
        <v>46</v>
      </c>
      <c r="E259" s="20" t="s">
        <v>46</v>
      </c>
      <c r="F259" s="22" t="s">
        <v>34</v>
      </c>
      <c r="G259" s="2">
        <v>37377</v>
      </c>
      <c r="H259" s="3">
        <v>0</v>
      </c>
      <c r="I259" s="3">
        <v>0</v>
      </c>
      <c r="J259" s="3"/>
      <c r="K259" s="67">
        <f ca="1">VLOOKUP(G259,DiscountRate!$A$2:$E$26,5,0)</f>
        <v>0.97420402670642303</v>
      </c>
      <c r="L259" s="1">
        <v>0</v>
      </c>
      <c r="N259" s="4">
        <f t="shared" si="43"/>
        <v>0</v>
      </c>
      <c r="O259" s="33">
        <f t="shared" si="41"/>
        <v>0</v>
      </c>
      <c r="P259" s="42">
        <f t="shared" ca="1" si="35"/>
        <v>0</v>
      </c>
    </row>
    <row r="260" spans="1:16" s="1" customFormat="1" x14ac:dyDescent="0.2">
      <c r="A260" s="20" t="s">
        <v>40</v>
      </c>
      <c r="B260" s="21">
        <v>37204</v>
      </c>
      <c r="C260" s="20" t="s">
        <v>8</v>
      </c>
      <c r="D260" s="20" t="s">
        <v>46</v>
      </c>
      <c r="E260" s="20" t="s">
        <v>46</v>
      </c>
      <c r="F260" s="22" t="s">
        <v>34</v>
      </c>
      <c r="G260" s="2">
        <v>37408</v>
      </c>
      <c r="H260" s="3">
        <v>-103500</v>
      </c>
      <c r="I260" s="3">
        <v>-102349.64380000001</v>
      </c>
      <c r="J260" s="67">
        <f>I260/H260</f>
        <v>0.98888544734299522</v>
      </c>
      <c r="K260" s="67">
        <f ca="1">VLOOKUP(G260,DiscountRate!$A$2:$E$26,5,0)</f>
        <v>0.96934638980852328</v>
      </c>
      <c r="L260" s="1">
        <v>2.585</v>
      </c>
      <c r="M260" s="1">
        <v>2.57</v>
      </c>
      <c r="N260" s="4">
        <f t="shared" si="43"/>
        <v>1535.2446570000127</v>
      </c>
      <c r="O260" s="33">
        <f t="shared" si="41"/>
        <v>1552.500000000013</v>
      </c>
      <c r="P260" s="42">
        <f t="shared" ca="1" si="35"/>
        <v>1504.9102701777449</v>
      </c>
    </row>
    <row r="261" spans="1:16" s="1" customFormat="1" x14ac:dyDescent="0.2">
      <c r="A261" s="20" t="s">
        <v>40</v>
      </c>
      <c r="B261" s="21">
        <v>37204</v>
      </c>
      <c r="C261" s="20" t="s">
        <v>8</v>
      </c>
      <c r="D261" s="20" t="s">
        <v>46</v>
      </c>
      <c r="E261" s="20" t="s">
        <v>46</v>
      </c>
      <c r="F261" s="22" t="s">
        <v>34</v>
      </c>
      <c r="G261" s="2">
        <v>37408</v>
      </c>
      <c r="H261" s="3">
        <v>0</v>
      </c>
      <c r="I261" s="3">
        <v>0</v>
      </c>
      <c r="J261" s="3"/>
      <c r="K261" s="67">
        <f ca="1">VLOOKUP(G261,DiscountRate!$A$2:$E$26,5,0)</f>
        <v>0.96934638980852328</v>
      </c>
      <c r="L261" s="1">
        <v>0</v>
      </c>
      <c r="N261" s="4">
        <f t="shared" si="43"/>
        <v>0</v>
      </c>
      <c r="O261" s="33">
        <f t="shared" si="41"/>
        <v>0</v>
      </c>
      <c r="P261" s="42">
        <f t="shared" ca="1" si="35"/>
        <v>0</v>
      </c>
    </row>
    <row r="262" spans="1:16" s="1" customFormat="1" x14ac:dyDescent="0.2">
      <c r="A262" s="20" t="s">
        <v>40</v>
      </c>
      <c r="B262" s="21">
        <v>37204</v>
      </c>
      <c r="C262" s="20" t="s">
        <v>8</v>
      </c>
      <c r="D262" s="20" t="s">
        <v>46</v>
      </c>
      <c r="E262" s="20" t="s">
        <v>46</v>
      </c>
      <c r="F262" s="22" t="s">
        <v>34</v>
      </c>
      <c r="G262" s="2">
        <v>37438</v>
      </c>
      <c r="H262" s="3">
        <v>-106950</v>
      </c>
      <c r="I262" s="3">
        <v>-105584.005</v>
      </c>
      <c r="J262" s="67">
        <f>I262/H262</f>
        <v>0.98722772323515662</v>
      </c>
      <c r="K262" s="67">
        <f ca="1">VLOOKUP(G262,DiscountRate!$A$2:$E$26,5,0)</f>
        <v>0.9646117680416415</v>
      </c>
      <c r="L262" s="1">
        <v>2.585</v>
      </c>
      <c r="M262" s="1">
        <v>2.61</v>
      </c>
      <c r="N262" s="4">
        <f t="shared" si="43"/>
        <v>-2639.6001249999908</v>
      </c>
      <c r="O262" s="33">
        <f t="shared" si="41"/>
        <v>-2673.7499999999905</v>
      </c>
      <c r="P262" s="42">
        <f t="shared" ref="P262:P285" ca="1" si="44">(M262-L262)*(H262*K262)</f>
        <v>-2579.1307148013298</v>
      </c>
    </row>
    <row r="263" spans="1:16" s="1" customFormat="1" x14ac:dyDescent="0.2">
      <c r="A263" s="20" t="s">
        <v>40</v>
      </c>
      <c r="B263" s="21">
        <v>37204</v>
      </c>
      <c r="C263" s="20" t="s">
        <v>8</v>
      </c>
      <c r="D263" s="20" t="s">
        <v>46</v>
      </c>
      <c r="E263" s="20" t="s">
        <v>46</v>
      </c>
      <c r="F263" s="22" t="s">
        <v>34</v>
      </c>
      <c r="G263" s="2">
        <v>37438</v>
      </c>
      <c r="H263" s="3">
        <v>0</v>
      </c>
      <c r="I263" s="3">
        <v>0</v>
      </c>
      <c r="J263" s="3"/>
      <c r="K263" s="67">
        <f ca="1">VLOOKUP(G263,DiscountRate!$A$2:$E$26,5,0)</f>
        <v>0.9646117680416415</v>
      </c>
      <c r="L263" s="1">
        <v>0</v>
      </c>
      <c r="N263" s="4">
        <f t="shared" si="43"/>
        <v>0</v>
      </c>
      <c r="O263" s="33">
        <f t="shared" si="41"/>
        <v>0</v>
      </c>
      <c r="P263" s="42">
        <f t="shared" ca="1" si="44"/>
        <v>0</v>
      </c>
    </row>
    <row r="264" spans="1:16" s="1" customFormat="1" x14ac:dyDescent="0.2">
      <c r="A264" s="20" t="s">
        <v>40</v>
      </c>
      <c r="B264" s="21">
        <v>37204</v>
      </c>
      <c r="C264" s="20" t="s">
        <v>8</v>
      </c>
      <c r="D264" s="20" t="s">
        <v>46</v>
      </c>
      <c r="E264" s="20" t="s">
        <v>46</v>
      </c>
      <c r="F264" s="22" t="s">
        <v>34</v>
      </c>
      <c r="G264" s="2">
        <v>37469</v>
      </c>
      <c r="H264" s="3">
        <v>-106950</v>
      </c>
      <c r="I264" s="3">
        <v>-105385.8376</v>
      </c>
      <c r="J264" s="67">
        <f>I264/H264</f>
        <v>0.98537482561944834</v>
      </c>
      <c r="K264" s="67">
        <f ca="1">VLOOKUP(G264,DiscountRate!$A$2:$E$26,5,0)</f>
        <v>0.95961300323248355</v>
      </c>
      <c r="L264" s="1">
        <v>2.585</v>
      </c>
      <c r="M264" s="1">
        <v>2.65</v>
      </c>
      <c r="N264" s="4">
        <f t="shared" si="43"/>
        <v>-6850.0794439999945</v>
      </c>
      <c r="O264" s="33">
        <f t="shared" si="41"/>
        <v>-6951.7499999999945</v>
      </c>
      <c r="P264" s="42">
        <f t="shared" ca="1" si="44"/>
        <v>-6670.9896952214121</v>
      </c>
    </row>
    <row r="265" spans="1:16" s="1" customFormat="1" x14ac:dyDescent="0.2">
      <c r="A265" s="20" t="s">
        <v>40</v>
      </c>
      <c r="B265" s="21">
        <v>37204</v>
      </c>
      <c r="C265" s="20" t="s">
        <v>8</v>
      </c>
      <c r="D265" s="20" t="s">
        <v>46</v>
      </c>
      <c r="E265" s="20" t="s">
        <v>46</v>
      </c>
      <c r="F265" s="22" t="s">
        <v>34</v>
      </c>
      <c r="G265" s="2">
        <v>37469</v>
      </c>
      <c r="H265" s="3">
        <v>0</v>
      </c>
      <c r="I265" s="3">
        <v>0</v>
      </c>
      <c r="J265" s="3"/>
      <c r="K265" s="67">
        <f ca="1">VLOOKUP(G265,DiscountRate!$A$2:$E$26,5,0)</f>
        <v>0.95961300323248355</v>
      </c>
      <c r="L265" s="1">
        <v>0</v>
      </c>
      <c r="N265" s="4">
        <f t="shared" si="43"/>
        <v>0</v>
      </c>
      <c r="O265" s="33">
        <f t="shared" si="41"/>
        <v>0</v>
      </c>
      <c r="P265" s="42">
        <f t="shared" ca="1" si="44"/>
        <v>0</v>
      </c>
    </row>
    <row r="266" spans="1:16" s="1" customFormat="1" x14ac:dyDescent="0.2">
      <c r="A266" s="20" t="s">
        <v>40</v>
      </c>
      <c r="B266" s="21">
        <v>37204</v>
      </c>
      <c r="C266" s="20" t="s">
        <v>8</v>
      </c>
      <c r="D266" s="20" t="s">
        <v>46</v>
      </c>
      <c r="E266" s="20" t="s">
        <v>46</v>
      </c>
      <c r="F266" s="22" t="s">
        <v>34</v>
      </c>
      <c r="G266" s="2">
        <v>37500</v>
      </c>
      <c r="H266" s="3">
        <v>-103500</v>
      </c>
      <c r="I266" s="3">
        <v>-101790.69779999999</v>
      </c>
      <c r="J266" s="67">
        <f>I266/H266</f>
        <v>0.98348500289855068</v>
      </c>
      <c r="K266" s="67">
        <f ca="1">VLOOKUP(G266,DiscountRate!$A$2:$E$26,5,0)</f>
        <v>0.95460168789397482</v>
      </c>
      <c r="L266" s="1">
        <v>2.585</v>
      </c>
      <c r="M266" s="1">
        <v>2.6549999999999998</v>
      </c>
      <c r="N266" s="4">
        <f t="shared" si="43"/>
        <v>-7125.3488459999835</v>
      </c>
      <c r="O266" s="33">
        <f t="shared" si="41"/>
        <v>-7244.9999999999836</v>
      </c>
      <c r="P266" s="42">
        <f t="shared" ca="1" si="44"/>
        <v>-6916.0892287918323</v>
      </c>
    </row>
    <row r="267" spans="1:16" s="1" customFormat="1" x14ac:dyDescent="0.2">
      <c r="A267" s="20" t="s">
        <v>40</v>
      </c>
      <c r="B267" s="21">
        <v>37204</v>
      </c>
      <c r="C267" s="20" t="s">
        <v>8</v>
      </c>
      <c r="D267" s="20" t="s">
        <v>46</v>
      </c>
      <c r="E267" s="20" t="s">
        <v>46</v>
      </c>
      <c r="F267" s="22" t="s">
        <v>34</v>
      </c>
      <c r="G267" s="2">
        <v>37500</v>
      </c>
      <c r="H267" s="3">
        <v>0</v>
      </c>
      <c r="I267" s="3">
        <v>0</v>
      </c>
      <c r="J267" s="3"/>
      <c r="K267" s="67">
        <f ca="1">VLOOKUP(G267,DiscountRate!$A$2:$E$26,5,0)</f>
        <v>0.95460168789397482</v>
      </c>
      <c r="L267" s="1">
        <v>0</v>
      </c>
      <c r="N267" s="4">
        <f t="shared" si="43"/>
        <v>0</v>
      </c>
      <c r="O267" s="33">
        <f t="shared" si="41"/>
        <v>0</v>
      </c>
      <c r="P267" s="42">
        <f t="shared" ca="1" si="44"/>
        <v>0</v>
      </c>
    </row>
    <row r="268" spans="1:16" s="1" customFormat="1" x14ac:dyDescent="0.2">
      <c r="A268" s="20" t="s">
        <v>40</v>
      </c>
      <c r="B268" s="21">
        <v>37204</v>
      </c>
      <c r="C268" s="20" t="s">
        <v>8</v>
      </c>
      <c r="D268" s="20" t="s">
        <v>46</v>
      </c>
      <c r="E268" s="20" t="s">
        <v>46</v>
      </c>
      <c r="F268" s="22" t="s">
        <v>34</v>
      </c>
      <c r="G268" s="2">
        <v>37530</v>
      </c>
      <c r="H268" s="3">
        <v>-106950</v>
      </c>
      <c r="I268" s="3">
        <v>-104977.15180000001</v>
      </c>
      <c r="J268" s="67">
        <f>I268/H268</f>
        <v>0.98155354651706417</v>
      </c>
      <c r="K268" s="67">
        <f ca="1">VLOOKUP(G268,DiscountRate!$A$2:$E$26,5,0)</f>
        <v>0.94967869608928046</v>
      </c>
      <c r="L268" s="1">
        <v>2.585</v>
      </c>
      <c r="M268" s="1">
        <v>2.6949999999999998</v>
      </c>
      <c r="N268" s="4">
        <f t="shared" si="43"/>
        <v>-11547.486697999988</v>
      </c>
      <c r="O268" s="33">
        <f t="shared" si="41"/>
        <v>-11764.499999999987</v>
      </c>
      <c r="P268" s="42">
        <f t="shared" ca="1" si="44"/>
        <v>-11172.495020142327</v>
      </c>
    </row>
    <row r="269" spans="1:16" s="1" customFormat="1" x14ac:dyDescent="0.2">
      <c r="A269" s="20" t="s">
        <v>40</v>
      </c>
      <c r="B269" s="21">
        <v>37204</v>
      </c>
      <c r="C269" s="20" t="s">
        <v>8</v>
      </c>
      <c r="D269" s="20" t="s">
        <v>46</v>
      </c>
      <c r="E269" s="20" t="s">
        <v>46</v>
      </c>
      <c r="F269" s="22" t="s">
        <v>34</v>
      </c>
      <c r="G269" s="2">
        <v>37530</v>
      </c>
      <c r="H269" s="3">
        <v>0</v>
      </c>
      <c r="I269" s="3">
        <v>0</v>
      </c>
      <c r="J269" s="3"/>
      <c r="K269" s="67">
        <f ca="1">VLOOKUP(G269,DiscountRate!$A$2:$E$26,5,0)</f>
        <v>0.94967869608928046</v>
      </c>
      <c r="L269" s="1">
        <v>0</v>
      </c>
      <c r="N269" s="4">
        <f t="shared" si="43"/>
        <v>0</v>
      </c>
      <c r="O269" s="33">
        <f t="shared" si="41"/>
        <v>0</v>
      </c>
      <c r="P269" s="42">
        <f t="shared" ca="1" si="44"/>
        <v>0</v>
      </c>
    </row>
    <row r="270" spans="1:16" s="1" customFormat="1" x14ac:dyDescent="0.2">
      <c r="A270" s="32" t="s">
        <v>146</v>
      </c>
      <c r="B270" s="21"/>
      <c r="C270" s="20"/>
      <c r="D270" s="20"/>
      <c r="E270" s="20"/>
      <c r="F270" s="22"/>
      <c r="G270" s="2"/>
      <c r="H270" s="38">
        <f>SUM(H256:H269)</f>
        <v>-738300</v>
      </c>
      <c r="I270" s="38">
        <f>SUM(I256:I269)</f>
        <v>-728712.32010000001</v>
      </c>
      <c r="J270" s="38"/>
      <c r="K270" s="67" t="e">
        <f>VLOOKUP(G270,DiscountRate!$A$2:$E$26,5,0)</f>
        <v>#N/A</v>
      </c>
      <c r="L270" s="34"/>
      <c r="M270" s="34"/>
      <c r="N270" s="41">
        <f>SUM(N256:N269)</f>
        <v>-10002.285261999928</v>
      </c>
      <c r="O270" s="41">
        <f>SUM(O256:O269)</f>
        <v>-10315.499999999927</v>
      </c>
      <c r="P270" s="41">
        <f ca="1">SUM(P256:P269)</f>
        <v>-9450.3168942302109</v>
      </c>
    </row>
    <row r="271" spans="1:16" s="1" customFormat="1" x14ac:dyDescent="0.2">
      <c r="A271" s="20" t="s">
        <v>37</v>
      </c>
      <c r="B271" s="21">
        <v>37204</v>
      </c>
      <c r="C271" s="20" t="s">
        <v>13</v>
      </c>
      <c r="D271" s="20" t="s">
        <v>43</v>
      </c>
      <c r="E271" s="20" t="s">
        <v>36</v>
      </c>
      <c r="F271" s="22" t="s">
        <v>34</v>
      </c>
      <c r="G271" s="2">
        <v>37347</v>
      </c>
      <c r="H271" s="3">
        <v>346500</v>
      </c>
      <c r="I271" s="3">
        <v>343778.73190000001</v>
      </c>
      <c r="J271" s="67">
        <f>I271/H271</f>
        <v>0.99214641240981249</v>
      </c>
      <c r="K271" s="67">
        <f ca="1">VLOOKUP(G271,DiscountRate!$A$2:$E$26,5,0)</f>
        <v>0.97893818890568229</v>
      </c>
      <c r="L271" s="1">
        <v>3.15</v>
      </c>
      <c r="M271" s="1">
        <f t="shared" ref="M271:M285" si="45">(N271/I271)+L271</f>
        <v>3.0599999999156435</v>
      </c>
      <c r="N271" s="4">
        <v>-30940.085899999998</v>
      </c>
      <c r="O271" s="33">
        <f t="shared" si="41"/>
        <v>-31185.000029229486</v>
      </c>
      <c r="P271" s="42">
        <f t="shared" ca="1" si="44"/>
        <v>-30528.18744963756</v>
      </c>
    </row>
    <row r="272" spans="1:16" s="1" customFormat="1" x14ac:dyDescent="0.2">
      <c r="A272" s="20" t="s">
        <v>37</v>
      </c>
      <c r="B272" s="21">
        <v>37204</v>
      </c>
      <c r="C272" s="20" t="s">
        <v>13</v>
      </c>
      <c r="D272" s="20" t="s">
        <v>43</v>
      </c>
      <c r="E272" s="20" t="s">
        <v>36</v>
      </c>
      <c r="F272" s="22" t="s">
        <v>34</v>
      </c>
      <c r="G272" s="2">
        <v>37377</v>
      </c>
      <c r="H272" s="3">
        <v>358050</v>
      </c>
      <c r="I272" s="3">
        <v>354661.43229999999</v>
      </c>
      <c r="J272" s="67">
        <f t="shared" ref="J272:J277" si="46">I272/H272</f>
        <v>0.99053604887585534</v>
      </c>
      <c r="K272" s="67">
        <f ca="1">VLOOKUP(G272,DiscountRate!$A$2:$E$26,5,0)</f>
        <v>0.97420402670642303</v>
      </c>
      <c r="L272" s="1">
        <v>3.15</v>
      </c>
      <c r="M272" s="1">
        <f t="shared" si="45"/>
        <v>3.1000000000422938</v>
      </c>
      <c r="N272" s="4">
        <v>-17733.071599999999</v>
      </c>
      <c r="O272" s="33">
        <f t="shared" si="41"/>
        <v>-17902.499984856669</v>
      </c>
      <c r="P272" s="42">
        <f t="shared" ca="1" si="44"/>
        <v>-17440.687573359046</v>
      </c>
    </row>
    <row r="273" spans="1:16" s="1" customFormat="1" x14ac:dyDescent="0.2">
      <c r="A273" s="20" t="s">
        <v>37</v>
      </c>
      <c r="B273" s="21">
        <v>37204</v>
      </c>
      <c r="C273" s="20" t="s">
        <v>13</v>
      </c>
      <c r="D273" s="20" t="s">
        <v>43</v>
      </c>
      <c r="E273" s="20" t="s">
        <v>36</v>
      </c>
      <c r="F273" s="22" t="s">
        <v>34</v>
      </c>
      <c r="G273" s="2">
        <v>37408</v>
      </c>
      <c r="H273" s="3">
        <v>346500</v>
      </c>
      <c r="I273" s="3">
        <v>342648.8075</v>
      </c>
      <c r="J273" s="67">
        <f t="shared" si="46"/>
        <v>0.98888544733044736</v>
      </c>
      <c r="K273" s="67">
        <f ca="1">VLOOKUP(G273,DiscountRate!$A$2:$E$26,5,0)</f>
        <v>0.96934638980852328</v>
      </c>
      <c r="L273" s="1">
        <v>3.15</v>
      </c>
      <c r="M273" s="1">
        <f t="shared" si="45"/>
        <v>3.1450000001094414</v>
      </c>
      <c r="N273" s="4">
        <v>-1713.2439999999999</v>
      </c>
      <c r="O273" s="33">
        <f t="shared" si="41"/>
        <v>-1732.499962078537</v>
      </c>
      <c r="P273" s="42">
        <f t="shared" ca="1" si="44"/>
        <v>-1679.3925835842333</v>
      </c>
    </row>
    <row r="274" spans="1:16" s="1" customFormat="1" x14ac:dyDescent="0.2">
      <c r="A274" s="20" t="s">
        <v>37</v>
      </c>
      <c r="B274" s="21">
        <v>37204</v>
      </c>
      <c r="C274" s="20" t="s">
        <v>13</v>
      </c>
      <c r="D274" s="20" t="s">
        <v>43</v>
      </c>
      <c r="E274" s="20" t="s">
        <v>36</v>
      </c>
      <c r="F274" s="22" t="s">
        <v>34</v>
      </c>
      <c r="G274" s="2">
        <v>37438</v>
      </c>
      <c r="H274" s="3">
        <v>358050</v>
      </c>
      <c r="I274" s="3">
        <v>353476.88640000002</v>
      </c>
      <c r="J274" s="67">
        <f t="shared" si="46"/>
        <v>0.98722772350230414</v>
      </c>
      <c r="K274" s="67">
        <f ca="1">VLOOKUP(G274,DiscountRate!$A$2:$E$26,5,0)</f>
        <v>0.9646117680416415</v>
      </c>
      <c r="L274" s="1">
        <v>3.15</v>
      </c>
      <c r="M274" s="1">
        <f t="shared" si="45"/>
        <v>3.1849999999321028</v>
      </c>
      <c r="N274" s="4">
        <v>12371.691000000001</v>
      </c>
      <c r="O274" s="33">
        <f t="shared" si="41"/>
        <v>12531.749975689443</v>
      </c>
      <c r="P274" s="42">
        <f t="shared" ca="1" si="44"/>
        <v>12088.273500705591</v>
      </c>
    </row>
    <row r="275" spans="1:16" s="1" customFormat="1" x14ac:dyDescent="0.2">
      <c r="A275" s="20" t="s">
        <v>37</v>
      </c>
      <c r="B275" s="21">
        <v>37204</v>
      </c>
      <c r="C275" s="20" t="s">
        <v>13</v>
      </c>
      <c r="D275" s="20" t="s">
        <v>43</v>
      </c>
      <c r="E275" s="20" t="s">
        <v>36</v>
      </c>
      <c r="F275" s="22" t="s">
        <v>34</v>
      </c>
      <c r="G275" s="2">
        <v>37469</v>
      </c>
      <c r="H275" s="3">
        <v>358050</v>
      </c>
      <c r="I275" s="3">
        <v>352813.45620000002</v>
      </c>
      <c r="J275" s="67">
        <f t="shared" si="46"/>
        <v>0.98537482530372855</v>
      </c>
      <c r="K275" s="67">
        <f ca="1">VLOOKUP(G275,DiscountRate!$A$2:$E$26,5,0)</f>
        <v>0.95961300323248355</v>
      </c>
      <c r="L275" s="1">
        <v>3.15</v>
      </c>
      <c r="M275" s="1">
        <f t="shared" si="45"/>
        <v>3.2249999999574843</v>
      </c>
      <c r="N275" s="4">
        <v>26461.0092</v>
      </c>
      <c r="O275" s="33">
        <f t="shared" si="41"/>
        <v>26853.749984777292</v>
      </c>
      <c r="P275" s="42">
        <f t="shared" ca="1" si="44"/>
        <v>25769.207670946395</v>
      </c>
    </row>
    <row r="276" spans="1:16" s="1" customFormat="1" x14ac:dyDescent="0.2">
      <c r="A276" s="20" t="s">
        <v>37</v>
      </c>
      <c r="B276" s="21">
        <v>37204</v>
      </c>
      <c r="C276" s="20" t="s">
        <v>13</v>
      </c>
      <c r="D276" s="20" t="s">
        <v>43</v>
      </c>
      <c r="E276" s="20" t="s">
        <v>36</v>
      </c>
      <c r="F276" s="22" t="s">
        <v>34</v>
      </c>
      <c r="G276" s="2">
        <v>37500</v>
      </c>
      <c r="H276" s="3">
        <v>346500</v>
      </c>
      <c r="I276" s="3">
        <v>340777.55369999999</v>
      </c>
      <c r="J276" s="67">
        <f t="shared" si="46"/>
        <v>0.98348500346320344</v>
      </c>
      <c r="K276" s="67">
        <f ca="1">VLOOKUP(G276,DiscountRate!$A$2:$E$26,5,0)</f>
        <v>0.95460168789397482</v>
      </c>
      <c r="L276" s="1">
        <v>3.15</v>
      </c>
      <c r="M276" s="1">
        <f t="shared" si="45"/>
        <v>3.2300000000117377</v>
      </c>
      <c r="N276" s="4">
        <v>27262.204300000001</v>
      </c>
      <c r="O276" s="33">
        <f t="shared" si="41"/>
        <v>27720.000004067144</v>
      </c>
      <c r="P276" s="42">
        <f t="shared" ca="1" si="44"/>
        <v>26461.558792303484</v>
      </c>
    </row>
    <row r="277" spans="1:16" s="1" customFormat="1" x14ac:dyDescent="0.2">
      <c r="A277" s="20" t="s">
        <v>37</v>
      </c>
      <c r="B277" s="21">
        <v>37204</v>
      </c>
      <c r="C277" s="20" t="s">
        <v>13</v>
      </c>
      <c r="D277" s="20" t="s">
        <v>43</v>
      </c>
      <c r="E277" s="20" t="s">
        <v>36</v>
      </c>
      <c r="F277" s="22" t="s">
        <v>34</v>
      </c>
      <c r="G277" s="2">
        <v>37530</v>
      </c>
      <c r="H277" s="3">
        <v>358050</v>
      </c>
      <c r="I277" s="3">
        <v>351445.24729999999</v>
      </c>
      <c r="J277" s="67">
        <f t="shared" si="46"/>
        <v>0.9815535464320625</v>
      </c>
      <c r="K277" s="67">
        <f ca="1">VLOOKUP(G277,DiscountRate!$A$2:$E$26,5,0)</f>
        <v>0.94967869608928046</v>
      </c>
      <c r="L277" s="1">
        <v>3.15</v>
      </c>
      <c r="M277" s="1">
        <f t="shared" si="45"/>
        <v>3.2700000000682894</v>
      </c>
      <c r="N277" s="4">
        <v>42173.429700000001</v>
      </c>
      <c r="O277" s="33">
        <f t="shared" si="41"/>
        <v>42966.000024451052</v>
      </c>
      <c r="P277" s="42">
        <f t="shared" ca="1" si="44"/>
        <v>40803.894879392661</v>
      </c>
    </row>
    <row r="278" spans="1:16" s="1" customFormat="1" x14ac:dyDescent="0.2">
      <c r="A278" s="32" t="s">
        <v>146</v>
      </c>
      <c r="B278" s="21"/>
      <c r="C278" s="20"/>
      <c r="D278" s="20"/>
      <c r="E278" s="20"/>
      <c r="F278" s="22"/>
      <c r="G278" s="2"/>
      <c r="H278" s="38">
        <f>SUM(H271:H277)</f>
        <v>2471700</v>
      </c>
      <c r="I278" s="38">
        <f>SUM(I271:I277)</f>
        <v>2439602.1153000002</v>
      </c>
      <c r="J278" s="38"/>
      <c r="K278" s="67" t="e">
        <f>VLOOKUP(G278,DiscountRate!$A$2:$E$26,5,0)</f>
        <v>#N/A</v>
      </c>
      <c r="L278" s="34"/>
      <c r="M278" s="34"/>
      <c r="N278" s="41">
        <f>SUM(N271:N277)</f>
        <v>57881.932700000005</v>
      </c>
      <c r="O278" s="41">
        <f>SUM(O271:O277)</f>
        <v>59251.500012820237</v>
      </c>
      <c r="P278" s="41">
        <f ca="1">SUM(P271:P277)</f>
        <v>55474.667236767287</v>
      </c>
    </row>
    <row r="279" spans="1:16" s="1" customFormat="1" x14ac:dyDescent="0.2">
      <c r="A279" s="20" t="s">
        <v>40</v>
      </c>
      <c r="B279" s="21">
        <v>37204</v>
      </c>
      <c r="C279" s="20" t="s">
        <v>14</v>
      </c>
      <c r="D279" s="20" t="s">
        <v>43</v>
      </c>
      <c r="E279" s="20" t="s">
        <v>36</v>
      </c>
      <c r="F279" s="22" t="s">
        <v>34</v>
      </c>
      <c r="G279" s="2">
        <v>37347</v>
      </c>
      <c r="H279" s="3">
        <v>103500</v>
      </c>
      <c r="I279" s="3">
        <v>102687.1537</v>
      </c>
      <c r="J279" s="67">
        <f>I279/H279</f>
        <v>0.99214641256038638</v>
      </c>
      <c r="K279" s="67">
        <f ca="1">VLOOKUP(G279,DiscountRate!$A$2:$E$26,5,0)</f>
        <v>0.97893818890568229</v>
      </c>
      <c r="L279" s="1">
        <v>3.15</v>
      </c>
      <c r="M279" s="1">
        <f t="shared" si="45"/>
        <v>3.0600000003213643</v>
      </c>
      <c r="N279" s="4">
        <v>-9241.8438000000006</v>
      </c>
      <c r="O279" s="33">
        <f t="shared" si="41"/>
        <v>-9314.9999667387838</v>
      </c>
      <c r="P279" s="42">
        <f t="shared" ca="1" si="44"/>
        <v>-9118.8091970957557</v>
      </c>
    </row>
    <row r="280" spans="1:16" s="1" customFormat="1" x14ac:dyDescent="0.2">
      <c r="A280" s="20" t="s">
        <v>40</v>
      </c>
      <c r="B280" s="21">
        <v>37204</v>
      </c>
      <c r="C280" s="20" t="s">
        <v>14</v>
      </c>
      <c r="D280" s="20" t="s">
        <v>43</v>
      </c>
      <c r="E280" s="20" t="s">
        <v>36</v>
      </c>
      <c r="F280" s="22" t="s">
        <v>34</v>
      </c>
      <c r="G280" s="2">
        <v>37377</v>
      </c>
      <c r="H280" s="3">
        <v>106950</v>
      </c>
      <c r="I280" s="3">
        <v>105937.83040000001</v>
      </c>
      <c r="J280" s="67">
        <f t="shared" ref="J280:J285" si="47">I280/H280</f>
        <v>0.99053604862085087</v>
      </c>
      <c r="K280" s="67">
        <f ca="1">VLOOKUP(G280,DiscountRate!$A$2:$E$26,5,0)</f>
        <v>0.97420402670642303</v>
      </c>
      <c r="L280" s="1">
        <v>3.15</v>
      </c>
      <c r="M280" s="1">
        <f t="shared" si="45"/>
        <v>3.10000000018879</v>
      </c>
      <c r="N280" s="4">
        <v>-5296.8914999999997</v>
      </c>
      <c r="O280" s="33">
        <f t="shared" si="41"/>
        <v>-5347.4999798089038</v>
      </c>
      <c r="P280" s="42">
        <f t="shared" ca="1" si="44"/>
        <v>-5209.5560131423499</v>
      </c>
    </row>
    <row r="281" spans="1:16" s="1" customFormat="1" x14ac:dyDescent="0.2">
      <c r="A281" s="20" t="s">
        <v>40</v>
      </c>
      <c r="B281" s="21">
        <v>37204</v>
      </c>
      <c r="C281" s="20" t="s">
        <v>14</v>
      </c>
      <c r="D281" s="20" t="s">
        <v>43</v>
      </c>
      <c r="E281" s="20" t="s">
        <v>36</v>
      </c>
      <c r="F281" s="22" t="s">
        <v>34</v>
      </c>
      <c r="G281" s="2">
        <v>37408</v>
      </c>
      <c r="H281" s="3">
        <v>103500</v>
      </c>
      <c r="I281" s="3">
        <v>102349.64380000001</v>
      </c>
      <c r="J281" s="67">
        <f t="shared" si="47"/>
        <v>0.98888544734299522</v>
      </c>
      <c r="K281" s="67">
        <f ca="1">VLOOKUP(G281,DiscountRate!$A$2:$E$26,5,0)</f>
        <v>0.96934638980852328</v>
      </c>
      <c r="L281" s="1">
        <v>3.15</v>
      </c>
      <c r="M281" s="1">
        <f t="shared" si="45"/>
        <v>3.1450000001856382</v>
      </c>
      <c r="N281" s="4">
        <v>-511.7482</v>
      </c>
      <c r="O281" s="33">
        <f t="shared" si="41"/>
        <v>-517.49998078643819</v>
      </c>
      <c r="P281" s="42">
        <f t="shared" ca="1" si="44"/>
        <v>-501.63673810131405</v>
      </c>
    </row>
    <row r="282" spans="1:16" s="1" customFormat="1" x14ac:dyDescent="0.2">
      <c r="A282" s="20" t="s">
        <v>40</v>
      </c>
      <c r="B282" s="21">
        <v>37204</v>
      </c>
      <c r="C282" s="20" t="s">
        <v>14</v>
      </c>
      <c r="D282" s="20" t="s">
        <v>43</v>
      </c>
      <c r="E282" s="20" t="s">
        <v>36</v>
      </c>
      <c r="F282" s="22" t="s">
        <v>34</v>
      </c>
      <c r="G282" s="2">
        <v>37438</v>
      </c>
      <c r="H282" s="3">
        <v>106950</v>
      </c>
      <c r="I282" s="3">
        <v>105584.005</v>
      </c>
      <c r="J282" s="67">
        <f t="shared" si="47"/>
        <v>0.98722772323515662</v>
      </c>
      <c r="K282" s="67">
        <f ca="1">VLOOKUP(G282,DiscountRate!$A$2:$E$26,5,0)</f>
        <v>0.9646117680416415</v>
      </c>
      <c r="L282" s="1">
        <v>3.15</v>
      </c>
      <c r="M282" s="1">
        <f t="shared" si="45"/>
        <v>3.1850000002367782</v>
      </c>
      <c r="N282" s="4">
        <v>3695.4402</v>
      </c>
      <c r="O282" s="33">
        <f t="shared" si="41"/>
        <v>3743.2500253234384</v>
      </c>
      <c r="P282" s="42">
        <f t="shared" ca="1" si="44"/>
        <v>3610.7830251491619</v>
      </c>
    </row>
    <row r="283" spans="1:16" s="1" customFormat="1" x14ac:dyDescent="0.2">
      <c r="A283" s="20" t="s">
        <v>40</v>
      </c>
      <c r="B283" s="21">
        <v>37204</v>
      </c>
      <c r="C283" s="20" t="s">
        <v>14</v>
      </c>
      <c r="D283" s="20" t="s">
        <v>43</v>
      </c>
      <c r="E283" s="20" t="s">
        <v>36</v>
      </c>
      <c r="F283" s="22" t="s">
        <v>34</v>
      </c>
      <c r="G283" s="2">
        <v>37469</v>
      </c>
      <c r="H283" s="3">
        <v>106950</v>
      </c>
      <c r="I283" s="3">
        <v>105385.8376</v>
      </c>
      <c r="J283" s="67">
        <f t="shared" si="47"/>
        <v>0.98537482561944834</v>
      </c>
      <c r="K283" s="67">
        <f ca="1">VLOOKUP(G283,DiscountRate!$A$2:$E$26,5,0)</f>
        <v>0.95961300323248355</v>
      </c>
      <c r="L283" s="1">
        <v>3.15</v>
      </c>
      <c r="M283" s="1">
        <f t="shared" si="45"/>
        <v>3.2249999998102212</v>
      </c>
      <c r="N283" s="4">
        <v>7903.9377999999997</v>
      </c>
      <c r="O283" s="33">
        <f t="shared" si="41"/>
        <v>8021.2499797031696</v>
      </c>
      <c r="P283" s="42">
        <f t="shared" ca="1" si="44"/>
        <v>7697.295782701457</v>
      </c>
    </row>
    <row r="284" spans="1:16" s="1" customFormat="1" x14ac:dyDescent="0.2">
      <c r="A284" s="20" t="s">
        <v>40</v>
      </c>
      <c r="B284" s="21">
        <v>37204</v>
      </c>
      <c r="C284" s="20" t="s">
        <v>14</v>
      </c>
      <c r="D284" s="20" t="s">
        <v>43</v>
      </c>
      <c r="E284" s="20" t="s">
        <v>36</v>
      </c>
      <c r="F284" s="22" t="s">
        <v>34</v>
      </c>
      <c r="G284" s="2">
        <v>37500</v>
      </c>
      <c r="H284" s="3">
        <v>103500</v>
      </c>
      <c r="I284" s="3">
        <v>101790.69779999999</v>
      </c>
      <c r="J284" s="67">
        <f t="shared" si="47"/>
        <v>0.98348500289855068</v>
      </c>
      <c r="K284" s="67">
        <f ca="1">VLOOKUP(G284,DiscountRate!$A$2:$E$26,5,0)</f>
        <v>0.95460168789397482</v>
      </c>
      <c r="L284" s="1">
        <v>3.15</v>
      </c>
      <c r="M284" s="1">
        <f t="shared" si="45"/>
        <v>3.2299999997642219</v>
      </c>
      <c r="N284" s="4">
        <v>8143.2557999999999</v>
      </c>
      <c r="O284" s="33">
        <f t="shared" si="41"/>
        <v>8279.9999755969784</v>
      </c>
      <c r="P284" s="42">
        <f t="shared" ca="1" si="44"/>
        <v>7904.1019524669455</v>
      </c>
    </row>
    <row r="285" spans="1:16" s="1" customFormat="1" x14ac:dyDescent="0.2">
      <c r="A285" s="20" t="s">
        <v>40</v>
      </c>
      <c r="B285" s="21">
        <v>37204</v>
      </c>
      <c r="C285" s="20" t="s">
        <v>14</v>
      </c>
      <c r="D285" s="20" t="s">
        <v>43</v>
      </c>
      <c r="E285" s="20" t="s">
        <v>36</v>
      </c>
      <c r="F285" s="22" t="s">
        <v>34</v>
      </c>
      <c r="G285" s="2">
        <v>37530</v>
      </c>
      <c r="H285" s="3">
        <v>106950</v>
      </c>
      <c r="I285" s="3">
        <v>104977.15180000001</v>
      </c>
      <c r="J285" s="67">
        <f t="shared" si="47"/>
        <v>0.98155354651706417</v>
      </c>
      <c r="K285" s="67">
        <f ca="1">VLOOKUP(G285,DiscountRate!$A$2:$E$26,5,0)</f>
        <v>0.94967869608928046</v>
      </c>
      <c r="L285" s="1">
        <v>3.15</v>
      </c>
      <c r="M285" s="1">
        <f t="shared" si="45"/>
        <v>3.2699999998475859</v>
      </c>
      <c r="N285" s="4">
        <v>12597.2582</v>
      </c>
      <c r="O285" s="33">
        <f t="shared" si="41"/>
        <v>12833.999983699325</v>
      </c>
      <c r="P285" s="42">
        <f t="shared" ca="1" si="44"/>
        <v>12188.176370129422</v>
      </c>
    </row>
    <row r="286" spans="1:16" s="1" customFormat="1" x14ac:dyDescent="0.2">
      <c r="A286" s="20"/>
      <c r="B286" s="21"/>
      <c r="C286" s="20"/>
      <c r="D286" s="20"/>
      <c r="E286" s="20"/>
      <c r="F286" s="22"/>
      <c r="G286" s="2"/>
      <c r="H286" s="38">
        <f>SUM(H279:H285)</f>
        <v>738300</v>
      </c>
      <c r="I286" s="38">
        <f>SUM(I279:I285)</f>
        <v>728712.32010000001</v>
      </c>
      <c r="J286" s="38"/>
      <c r="K286" s="38"/>
      <c r="L286" s="34"/>
      <c r="M286" s="34"/>
      <c r="N286" s="41">
        <f>SUM(N279:N285)</f>
        <v>17289.408499999998</v>
      </c>
      <c r="O286" s="41">
        <f>SUM(O279:O285)</f>
        <v>17698.500036988786</v>
      </c>
      <c r="P286" s="41">
        <f ca="1">SUM(P279:P285)</f>
        <v>16570.355182107567</v>
      </c>
    </row>
    <row r="288" spans="1:16" s="34" customFormat="1" x14ac:dyDescent="0.2">
      <c r="A288" s="32" t="s">
        <v>178</v>
      </c>
      <c r="H288" s="38">
        <f>H18+H65+H112+H160+H207+H255</f>
        <v>0</v>
      </c>
      <c r="I288" s="38">
        <f>I18+I65+I112+I160+I207+I255</f>
        <v>0</v>
      </c>
      <c r="J288" s="38"/>
      <c r="K288" s="38"/>
      <c r="N288" s="38">
        <f>N18+N65+N112+N160+N207+N255</f>
        <v>630230.5464649999</v>
      </c>
      <c r="O288" s="38">
        <f>O18+O65+O112+O160+O207+O255</f>
        <v>638522.49999999988</v>
      </c>
      <c r="P288" s="38">
        <f ca="1">P18+P65+P112+P160+P207+P255</f>
        <v>615780.11973812105</v>
      </c>
    </row>
    <row r="289" spans="1:16" s="34" customFormat="1" x14ac:dyDescent="0.2">
      <c r="A289" s="32" t="s">
        <v>179</v>
      </c>
      <c r="H289" s="38">
        <f>H33+H80+H127+H175+H222+H270</f>
        <v>0</v>
      </c>
      <c r="I289" s="38">
        <f>I33+I80+I127+I175+I222+I270</f>
        <v>-6.0000014491379261E-4</v>
      </c>
      <c r="J289" s="38"/>
      <c r="K289" s="38"/>
      <c r="N289" s="38">
        <f>N33+N80+N127+N175+N222+N270</f>
        <v>188250.68256749999</v>
      </c>
      <c r="O289" s="38">
        <f>O33+O80+O127+O175+O222+O270</f>
        <v>190727.5</v>
      </c>
      <c r="P289" s="38">
        <f ca="1">P33+P80+P127+P175+P222+P270</f>
        <v>183934.321480218</v>
      </c>
    </row>
    <row r="290" spans="1:16" s="34" customFormat="1" x14ac:dyDescent="0.2"/>
    <row r="291" spans="1:16" s="34" customFormat="1" x14ac:dyDescent="0.2">
      <c r="A291" s="32" t="s">
        <v>180</v>
      </c>
      <c r="H291" s="38">
        <f>H41+H88+H135+H183+H230+H278</f>
        <v>0</v>
      </c>
      <c r="I291" s="38">
        <f>I41+I88+I135+I183+I230+I278</f>
        <v>0</v>
      </c>
      <c r="J291" s="38"/>
      <c r="K291" s="38"/>
      <c r="N291" s="38">
        <f>N41+N88+N135+N183+N230+N278</f>
        <v>-764408.6627000001</v>
      </c>
      <c r="O291" s="38">
        <f>O41+O88+O135+O183+O230+O278</f>
        <v>-774465.99990040518</v>
      </c>
      <c r="P291" s="38">
        <f ca="1">P41+P88+P135+P183+P230+P278</f>
        <v>-746881.69352678908</v>
      </c>
    </row>
    <row r="292" spans="1:16" s="34" customFormat="1" x14ac:dyDescent="0.2">
      <c r="A292" s="32" t="s">
        <v>181</v>
      </c>
      <c r="H292" s="38">
        <f>H49+H96+H143+H191+H238+H286</f>
        <v>0</v>
      </c>
      <c r="I292" s="38">
        <f>I49+I96+I143+I191+I238+I286</f>
        <v>6.0000014491379261E-4</v>
      </c>
      <c r="J292" s="38"/>
      <c r="K292" s="38"/>
      <c r="N292" s="38">
        <f>N49+N96+N143+N191+N238+N286</f>
        <v>-228329.8602</v>
      </c>
      <c r="O292" s="38">
        <f>O49+O96+O143+O191+O238+O286</f>
        <v>-231334.00004312524</v>
      </c>
      <c r="P292" s="38">
        <f ca="1">P49+P96+P143+P191+P238+P286</f>
        <v>-223094.53189711977</v>
      </c>
    </row>
    <row r="293" spans="1:16" s="34" customFormat="1" x14ac:dyDescent="0.2"/>
    <row r="294" spans="1:16" s="34" customFormat="1" x14ac:dyDescent="0.2">
      <c r="A294" s="34" t="s">
        <v>182</v>
      </c>
      <c r="N294" s="38">
        <f>SUM(N288:N292)</f>
        <v>-174257.29386750015</v>
      </c>
      <c r="O294" s="38">
        <f>SUM(O288:O292)</f>
        <v>-176549.99994353054</v>
      </c>
      <c r="P294" s="38">
        <f ca="1">SUM(P288:P292)</f>
        <v>-170261.78420556983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C1" zoomScale="85" workbookViewId="0">
      <selection activeCell="P2" sqref="P2"/>
    </sheetView>
  </sheetViews>
  <sheetFormatPr defaultRowHeight="12.75" x14ac:dyDescent="0.2"/>
  <cols>
    <col min="1" max="1" width="50.7109375" bestFit="1" customWidth="1"/>
    <col min="2" max="2" width="9.7109375" bestFit="1" customWidth="1"/>
    <col min="3" max="3" width="11.28515625" bestFit="1" customWidth="1"/>
    <col min="4" max="4" width="10.85546875" bestFit="1" customWidth="1"/>
    <col min="5" max="5" width="12.140625" bestFit="1" customWidth="1"/>
    <col min="6" max="6" width="10.28515625" bestFit="1" customWidth="1"/>
    <col min="7" max="7" width="10" bestFit="1" customWidth="1"/>
    <col min="8" max="9" width="9.85546875" bestFit="1" customWidth="1"/>
    <col min="10" max="11" width="9.85546875" customWidth="1"/>
    <col min="12" max="13" width="6.140625" bestFit="1" customWidth="1"/>
    <col min="14" max="14" width="11.5703125" bestFit="1" customWidth="1"/>
    <col min="15" max="15" width="13.28515625" bestFit="1" customWidth="1"/>
    <col min="16" max="16" width="14.7109375" customWidth="1"/>
  </cols>
  <sheetData>
    <row r="1" spans="1:16" s="1" customFormat="1" x14ac:dyDescent="0.2">
      <c r="A1" s="7"/>
      <c r="B1" s="9"/>
      <c r="C1" s="8"/>
      <c r="D1" s="8"/>
      <c r="E1" s="8"/>
      <c r="F1" s="8"/>
      <c r="G1" s="10"/>
      <c r="H1" s="11"/>
      <c r="I1" s="11"/>
      <c r="J1" s="11"/>
      <c r="K1" s="11" t="s">
        <v>238</v>
      </c>
      <c r="L1" s="12"/>
      <c r="M1" s="12"/>
      <c r="N1" s="23" t="s">
        <v>126</v>
      </c>
      <c r="O1" s="23" t="s">
        <v>32</v>
      </c>
      <c r="P1" s="23" t="s">
        <v>239</v>
      </c>
    </row>
    <row r="2" spans="1:16" s="1" customFormat="1" ht="13.5" thickBot="1" x14ac:dyDescent="0.25">
      <c r="A2" s="13" t="s">
        <v>23</v>
      </c>
      <c r="B2" s="15" t="s">
        <v>25</v>
      </c>
      <c r="C2" s="14" t="s">
        <v>26</v>
      </c>
      <c r="D2" s="14" t="s">
        <v>22</v>
      </c>
      <c r="E2" s="14" t="s">
        <v>28</v>
      </c>
      <c r="F2" s="14" t="s">
        <v>29</v>
      </c>
      <c r="G2" s="16" t="s">
        <v>24</v>
      </c>
      <c r="H2" s="18" t="s">
        <v>32</v>
      </c>
      <c r="I2" s="18" t="s">
        <v>21</v>
      </c>
      <c r="J2" s="18" t="s">
        <v>236</v>
      </c>
      <c r="K2" s="18" t="s">
        <v>239</v>
      </c>
      <c r="L2" s="19" t="s">
        <v>19</v>
      </c>
      <c r="M2" s="19" t="s">
        <v>125</v>
      </c>
      <c r="N2" s="24" t="s">
        <v>33</v>
      </c>
      <c r="O2" s="24" t="s">
        <v>33</v>
      </c>
      <c r="P2" s="24" t="s">
        <v>33</v>
      </c>
    </row>
    <row r="3" spans="1:16" s="1" customFormat="1" x14ac:dyDescent="0.2">
      <c r="A3" s="34" t="s">
        <v>183</v>
      </c>
      <c r="B3" s="2"/>
      <c r="F3" s="5"/>
      <c r="G3" s="2"/>
      <c r="H3" s="3"/>
      <c r="I3" s="3"/>
      <c r="J3" s="3"/>
      <c r="K3" s="3"/>
      <c r="N3" s="4"/>
      <c r="O3" s="33"/>
    </row>
    <row r="4" spans="1:16" s="1" customFormat="1" x14ac:dyDescent="0.2">
      <c r="A4" s="20" t="s">
        <v>37</v>
      </c>
      <c r="B4" s="21">
        <v>37167</v>
      </c>
      <c r="C4" s="20" t="s">
        <v>67</v>
      </c>
      <c r="D4" s="20" t="s">
        <v>43</v>
      </c>
      <c r="E4" s="20" t="s">
        <v>36</v>
      </c>
      <c r="F4" s="22" t="s">
        <v>34</v>
      </c>
      <c r="G4" s="2">
        <v>37257</v>
      </c>
      <c r="H4" s="3">
        <v>-238700</v>
      </c>
      <c r="I4" s="3">
        <v>-237973.3707</v>
      </c>
      <c r="J4" s="67">
        <f>I4/H4</f>
        <v>0.99695588898198573</v>
      </c>
      <c r="K4" s="67">
        <f ca="1">VLOOKUP(G4,DiscountRate!$A$2:$E$26,5,)</f>
        <v>0.99326455832739824</v>
      </c>
      <c r="L4" s="1">
        <v>2.92</v>
      </c>
      <c r="M4" s="1">
        <f>(N4/I4)+L4</f>
        <v>3.105000000086144</v>
      </c>
      <c r="N4" s="4">
        <v>-44025.073600000003</v>
      </c>
      <c r="O4" s="33">
        <f>(M4-L4)*H4</f>
        <v>-44159.500020562584</v>
      </c>
      <c r="P4" s="42">
        <f ca="1">(M4-L4)*(H4*K4)</f>
        <v>-43862.066283882828</v>
      </c>
    </row>
    <row r="5" spans="1:16" s="1" customFormat="1" x14ac:dyDescent="0.2">
      <c r="A5" s="20" t="s">
        <v>37</v>
      </c>
      <c r="B5" s="21">
        <v>37167</v>
      </c>
      <c r="C5" s="20" t="s">
        <v>67</v>
      </c>
      <c r="D5" s="20" t="s">
        <v>43</v>
      </c>
      <c r="E5" s="20" t="s">
        <v>36</v>
      </c>
      <c r="F5" s="22" t="s">
        <v>34</v>
      </c>
      <c r="G5" s="2">
        <v>37288</v>
      </c>
      <c r="H5" s="3">
        <v>-215600</v>
      </c>
      <c r="I5" s="3">
        <v>-214580.77170000001</v>
      </c>
      <c r="J5" s="67">
        <f t="shared" ref="J5:J15" si="0">I5/H5</f>
        <v>0.99527259601113183</v>
      </c>
      <c r="K5" s="67">
        <f ca="1">VLOOKUP(G5,DiscountRate!$A$2:$E$26,5,)</f>
        <v>0.98827960027930162</v>
      </c>
      <c r="L5" s="1">
        <v>2.92</v>
      </c>
      <c r="M5" s="1">
        <f t="shared" ref="M5:M54" si="1">(N5/I5)+L5</f>
        <v>3.1300000002003907</v>
      </c>
      <c r="N5" s="4">
        <v>-45061.962099999997</v>
      </c>
      <c r="O5" s="33">
        <f t="shared" ref="O5:O54" si="2">(M5-L5)*H5</f>
        <v>-45276.000043204251</v>
      </c>
      <c r="P5" s="42">
        <f t="shared" ref="P5:P28" ca="1" si="3">(M5-L5)*(H5*K5)</f>
        <v>-44745.347224943544</v>
      </c>
    </row>
    <row r="6" spans="1:16" s="1" customFormat="1" x14ac:dyDescent="0.2">
      <c r="A6" s="20" t="s">
        <v>37</v>
      </c>
      <c r="B6" s="21">
        <v>37167</v>
      </c>
      <c r="C6" s="20" t="s">
        <v>67</v>
      </c>
      <c r="D6" s="20" t="s">
        <v>43</v>
      </c>
      <c r="E6" s="20" t="s">
        <v>36</v>
      </c>
      <c r="F6" s="22" t="s">
        <v>34</v>
      </c>
      <c r="G6" s="2">
        <v>37316</v>
      </c>
      <c r="H6" s="3">
        <v>-238700</v>
      </c>
      <c r="I6" s="3">
        <v>-237218.45610000001</v>
      </c>
      <c r="J6" s="67">
        <f t="shared" si="0"/>
        <v>0.99379328068705497</v>
      </c>
      <c r="K6" s="67">
        <f ca="1">VLOOKUP(G6,DiscountRate!$A$2:$E$26,5,)</f>
        <v>0.98383817504248749</v>
      </c>
      <c r="L6" s="1">
        <v>2.92</v>
      </c>
      <c r="M6" s="1">
        <f t="shared" si="1"/>
        <v>3.1019999999570014</v>
      </c>
      <c r="N6" s="4">
        <v>-43173.758999999998</v>
      </c>
      <c r="O6" s="33">
        <f t="shared" si="2"/>
        <v>-43443.399989736245</v>
      </c>
      <c r="P6" s="42">
        <f t="shared" ca="1" si="3"/>
        <v>-42741.275363542925</v>
      </c>
    </row>
    <row r="7" spans="1:16" s="1" customFormat="1" x14ac:dyDescent="0.2">
      <c r="A7" s="20" t="s">
        <v>37</v>
      </c>
      <c r="B7" s="21">
        <v>37167</v>
      </c>
      <c r="C7" s="20" t="s">
        <v>67</v>
      </c>
      <c r="D7" s="20" t="s">
        <v>43</v>
      </c>
      <c r="E7" s="20" t="s">
        <v>36</v>
      </c>
      <c r="F7" s="22" t="s">
        <v>34</v>
      </c>
      <c r="G7" s="2">
        <v>37347</v>
      </c>
      <c r="H7" s="3">
        <v>-231000</v>
      </c>
      <c r="I7" s="3">
        <v>-229185.82120000001</v>
      </c>
      <c r="J7" s="67">
        <f t="shared" si="0"/>
        <v>0.99214641212121213</v>
      </c>
      <c r="K7" s="67">
        <f ca="1">VLOOKUP(G7,DiscountRate!$A$2:$E$26,5,)</f>
        <v>0.97893818890568229</v>
      </c>
      <c r="L7" s="1">
        <v>2.92</v>
      </c>
      <c r="M7" s="1">
        <f t="shared" si="1"/>
        <v>3.0600000001396248</v>
      </c>
      <c r="N7" s="4">
        <v>-32086.014999999999</v>
      </c>
      <c r="O7" s="33">
        <f t="shared" si="2"/>
        <v>-32340.000032253349</v>
      </c>
      <c r="P7" s="42">
        <f t="shared" ca="1" si="3"/>
        <v>-31658.861060783798</v>
      </c>
    </row>
    <row r="8" spans="1:16" s="1" customFormat="1" x14ac:dyDescent="0.2">
      <c r="A8" s="20" t="s">
        <v>37</v>
      </c>
      <c r="B8" s="21">
        <v>37167</v>
      </c>
      <c r="C8" s="20" t="s">
        <v>67</v>
      </c>
      <c r="D8" s="20" t="s">
        <v>43</v>
      </c>
      <c r="E8" s="20" t="s">
        <v>36</v>
      </c>
      <c r="F8" s="22" t="s">
        <v>34</v>
      </c>
      <c r="G8" s="2">
        <v>37377</v>
      </c>
      <c r="H8" s="3">
        <v>-238700</v>
      </c>
      <c r="I8" s="3">
        <v>-236440.95480000001</v>
      </c>
      <c r="J8" s="67">
        <f t="shared" si="0"/>
        <v>0.99053604859656474</v>
      </c>
      <c r="K8" s="67">
        <f ca="1">VLOOKUP(G8,DiscountRate!$A$2:$E$26,5,)</f>
        <v>0.97420402670642303</v>
      </c>
      <c r="L8" s="1">
        <v>2.92</v>
      </c>
      <c r="M8" s="1">
        <f t="shared" si="1"/>
        <v>3.1000000001522579</v>
      </c>
      <c r="N8" s="4">
        <v>-42559.371899999998</v>
      </c>
      <c r="O8" s="33">
        <f t="shared" si="2"/>
        <v>-42966.000036343969</v>
      </c>
      <c r="P8" s="42">
        <f t="shared" ca="1" si="3"/>
        <v>-41857.650246874611</v>
      </c>
    </row>
    <row r="9" spans="1:16" s="1" customFormat="1" x14ac:dyDescent="0.2">
      <c r="A9" s="20" t="s">
        <v>37</v>
      </c>
      <c r="B9" s="21">
        <v>37167</v>
      </c>
      <c r="C9" s="20" t="s">
        <v>67</v>
      </c>
      <c r="D9" s="20" t="s">
        <v>43</v>
      </c>
      <c r="E9" s="20" t="s">
        <v>36</v>
      </c>
      <c r="F9" s="22" t="s">
        <v>34</v>
      </c>
      <c r="G9" s="2">
        <v>37408</v>
      </c>
      <c r="H9" s="3">
        <v>-231000</v>
      </c>
      <c r="I9" s="3">
        <v>-228432.53829999999</v>
      </c>
      <c r="J9" s="67">
        <f t="shared" si="0"/>
        <v>0.98888544718614713</v>
      </c>
      <c r="K9" s="67">
        <f ca="1">VLOOKUP(G9,DiscountRate!$A$2:$E$26,5,)</f>
        <v>0.96934638980852328</v>
      </c>
      <c r="L9" s="1">
        <v>2.92</v>
      </c>
      <c r="M9" s="1">
        <f t="shared" si="1"/>
        <v>3.1449999999233911</v>
      </c>
      <c r="N9" s="4">
        <v>-51397.321100000001</v>
      </c>
      <c r="O9" s="33">
        <f t="shared" si="2"/>
        <v>-51974.999982303358</v>
      </c>
      <c r="P9" s="42">
        <f t="shared" ca="1" si="3"/>
        <v>-50381.778593143819</v>
      </c>
    </row>
    <row r="10" spans="1:16" s="1" customFormat="1" x14ac:dyDescent="0.2">
      <c r="A10" s="20" t="s">
        <v>37</v>
      </c>
      <c r="B10" s="21">
        <v>37167</v>
      </c>
      <c r="C10" s="20" t="s">
        <v>67</v>
      </c>
      <c r="D10" s="20" t="s">
        <v>43</v>
      </c>
      <c r="E10" s="20" t="s">
        <v>36</v>
      </c>
      <c r="F10" s="22" t="s">
        <v>34</v>
      </c>
      <c r="G10" s="2">
        <v>37438</v>
      </c>
      <c r="H10" s="3">
        <v>-238700</v>
      </c>
      <c r="I10" s="3">
        <v>-235651.25760000001</v>
      </c>
      <c r="J10" s="67">
        <f t="shared" si="0"/>
        <v>0.98722772350230414</v>
      </c>
      <c r="K10" s="67">
        <f ca="1">VLOOKUP(G10,DiscountRate!$A$2:$E$26,5,)</f>
        <v>0.9646117680416415</v>
      </c>
      <c r="L10" s="1">
        <v>2.92</v>
      </c>
      <c r="M10" s="1">
        <f t="shared" si="1"/>
        <v>3.1850000001527681</v>
      </c>
      <c r="N10" s="4">
        <v>-62447.583299999998</v>
      </c>
      <c r="O10" s="33">
        <f t="shared" si="2"/>
        <v>-63255.500036465754</v>
      </c>
      <c r="P10" s="42">
        <f t="shared" ca="1" si="3"/>
        <v>-61016.999728533352</v>
      </c>
    </row>
    <row r="11" spans="1:16" s="1" customFormat="1" x14ac:dyDescent="0.2">
      <c r="A11" s="20" t="s">
        <v>37</v>
      </c>
      <c r="B11" s="21">
        <v>37167</v>
      </c>
      <c r="C11" s="20" t="s">
        <v>67</v>
      </c>
      <c r="D11" s="20" t="s">
        <v>43</v>
      </c>
      <c r="E11" s="20" t="s">
        <v>36</v>
      </c>
      <c r="F11" s="22" t="s">
        <v>34</v>
      </c>
      <c r="G11" s="2">
        <v>37469</v>
      </c>
      <c r="H11" s="3">
        <v>-238700</v>
      </c>
      <c r="I11" s="3">
        <v>-235208.97080000001</v>
      </c>
      <c r="J11" s="67">
        <f t="shared" si="0"/>
        <v>0.98537482530372855</v>
      </c>
      <c r="K11" s="67">
        <f ca="1">VLOOKUP(G11,DiscountRate!$A$2:$E$26,5,)</f>
        <v>0.95961300323248355</v>
      </c>
      <c r="L11" s="1">
        <v>2.92</v>
      </c>
      <c r="M11" s="1">
        <f t="shared" si="1"/>
        <v>3.225000000025509</v>
      </c>
      <c r="N11" s="4">
        <v>-71738.736099999995</v>
      </c>
      <c r="O11" s="33">
        <f t="shared" si="2"/>
        <v>-72803.500006089016</v>
      </c>
      <c r="P11" s="42">
        <f t="shared" ca="1" si="3"/>
        <v>-69863.185286679218</v>
      </c>
    </row>
    <row r="12" spans="1:16" s="1" customFormat="1" x14ac:dyDescent="0.2">
      <c r="A12" s="20" t="s">
        <v>37</v>
      </c>
      <c r="B12" s="21">
        <v>37167</v>
      </c>
      <c r="C12" s="20" t="s">
        <v>67</v>
      </c>
      <c r="D12" s="20" t="s">
        <v>43</v>
      </c>
      <c r="E12" s="20" t="s">
        <v>36</v>
      </c>
      <c r="F12" s="22" t="s">
        <v>34</v>
      </c>
      <c r="G12" s="2">
        <v>37500</v>
      </c>
      <c r="H12" s="3">
        <v>-231000</v>
      </c>
      <c r="I12" s="3">
        <v>-227185.03580000001</v>
      </c>
      <c r="J12" s="67">
        <f t="shared" si="0"/>
        <v>0.98348500346320356</v>
      </c>
      <c r="K12" s="67">
        <f ca="1">VLOOKUP(G12,DiscountRate!$A$2:$E$26,5,)</f>
        <v>0.95460168789397482</v>
      </c>
      <c r="L12" s="1">
        <v>2.92</v>
      </c>
      <c r="M12" s="1">
        <f t="shared" si="1"/>
        <v>3.2300000000088032</v>
      </c>
      <c r="N12" s="4">
        <v>-70427.361099999995</v>
      </c>
      <c r="O12" s="33">
        <f t="shared" si="2"/>
        <v>-71610.000002033543</v>
      </c>
      <c r="P12" s="42">
        <f t="shared" ca="1" si="3"/>
        <v>-68359.026872028771</v>
      </c>
    </row>
    <row r="13" spans="1:16" s="1" customFormat="1" x14ac:dyDescent="0.2">
      <c r="A13" s="20" t="s">
        <v>37</v>
      </c>
      <c r="B13" s="21">
        <v>37167</v>
      </c>
      <c r="C13" s="20" t="s">
        <v>67</v>
      </c>
      <c r="D13" s="20" t="s">
        <v>43</v>
      </c>
      <c r="E13" s="20" t="s">
        <v>36</v>
      </c>
      <c r="F13" s="22" t="s">
        <v>34</v>
      </c>
      <c r="G13" s="2">
        <v>37530</v>
      </c>
      <c r="H13" s="3">
        <v>-238700</v>
      </c>
      <c r="I13" s="3">
        <v>-234296.8315</v>
      </c>
      <c r="J13" s="67">
        <f t="shared" si="0"/>
        <v>0.98155354629241731</v>
      </c>
      <c r="K13" s="67">
        <f ca="1">VLOOKUP(G13,DiscountRate!$A$2:$E$26,5,)</f>
        <v>0.94967869608928046</v>
      </c>
      <c r="L13" s="1">
        <v>2.92</v>
      </c>
      <c r="M13" s="1">
        <f t="shared" si="1"/>
        <v>3.2699999998932978</v>
      </c>
      <c r="N13" s="4">
        <v>-82003.891000000003</v>
      </c>
      <c r="O13" s="33">
        <f t="shared" si="2"/>
        <v>-83544.999974530205</v>
      </c>
      <c r="P13" s="42">
        <f t="shared" ca="1" si="3"/>
        <v>-79340.906640590809</v>
      </c>
    </row>
    <row r="14" spans="1:16" s="1" customFormat="1" x14ac:dyDescent="0.2">
      <c r="A14" s="20" t="s">
        <v>37</v>
      </c>
      <c r="B14" s="21">
        <v>37167</v>
      </c>
      <c r="C14" s="20" t="s">
        <v>67</v>
      </c>
      <c r="D14" s="20" t="s">
        <v>43</v>
      </c>
      <c r="E14" s="20" t="s">
        <v>36</v>
      </c>
      <c r="F14" s="22" t="s">
        <v>34</v>
      </c>
      <c r="G14" s="2">
        <v>37561</v>
      </c>
      <c r="H14" s="3">
        <v>-231000</v>
      </c>
      <c r="I14" s="3">
        <v>-226242.37849999999</v>
      </c>
      <c r="J14" s="67">
        <f t="shared" si="0"/>
        <v>0.97940423593073589</v>
      </c>
      <c r="K14" s="67">
        <f ca="1">VLOOKUP(G14,DiscountRate!$A$2:$E$26,5,)</f>
        <v>0.94447271174699154</v>
      </c>
      <c r="L14" s="1">
        <v>2.92</v>
      </c>
      <c r="M14" s="1">
        <f t="shared" si="1"/>
        <v>3.4669999998254086</v>
      </c>
      <c r="N14" s="4">
        <v>-123754.58100000001</v>
      </c>
      <c r="O14" s="33">
        <f t="shared" si="2"/>
        <v>-126356.99995966941</v>
      </c>
      <c r="P14" s="42">
        <f t="shared" ca="1" si="3"/>
        <v>-119340.73840012346</v>
      </c>
    </row>
    <row r="15" spans="1:16" s="1" customFormat="1" x14ac:dyDescent="0.2">
      <c r="A15" s="20" t="s">
        <v>37</v>
      </c>
      <c r="B15" s="21">
        <v>37167</v>
      </c>
      <c r="C15" s="20" t="s">
        <v>67</v>
      </c>
      <c r="D15" s="20" t="s">
        <v>43</v>
      </c>
      <c r="E15" s="20" t="s">
        <v>36</v>
      </c>
      <c r="F15" s="22" t="s">
        <v>34</v>
      </c>
      <c r="G15" s="2">
        <v>37591</v>
      </c>
      <c r="H15" s="3">
        <v>-238700</v>
      </c>
      <c r="I15" s="3">
        <v>-233272.12839999999</v>
      </c>
      <c r="J15" s="67">
        <f t="shared" si="0"/>
        <v>0.97726069710934227</v>
      </c>
      <c r="K15" s="67">
        <f ca="1">VLOOKUP(G15,DiscountRate!$A$2:$E$26,5,)</f>
        <v>0.93939769570984022</v>
      </c>
      <c r="L15" s="1">
        <v>2.92</v>
      </c>
      <c r="M15" s="1">
        <f t="shared" si="1"/>
        <v>3.6669999999365546</v>
      </c>
      <c r="N15" s="4">
        <v>-174254.27989999999</v>
      </c>
      <c r="O15" s="33">
        <f t="shared" si="2"/>
        <v>-178308.89998485558</v>
      </c>
      <c r="P15" s="42">
        <f t="shared" ca="1" si="3"/>
        <v>-167502.96977032971</v>
      </c>
    </row>
    <row r="16" spans="1:16" s="1" customFormat="1" x14ac:dyDescent="0.2">
      <c r="A16" s="34" t="s">
        <v>183</v>
      </c>
      <c r="B16" s="21"/>
      <c r="C16" s="20"/>
      <c r="D16" s="20"/>
      <c r="E16" s="20"/>
      <c r="F16" s="22"/>
      <c r="G16" s="2"/>
      <c r="H16" s="38">
        <f>SUM(H4:H15)</f>
        <v>-2810500</v>
      </c>
      <c r="I16" s="38">
        <f>SUM(I4:I15)</f>
        <v>-2775688.5153999999</v>
      </c>
      <c r="J16" s="38"/>
      <c r="K16" s="67" t="e">
        <f>VLOOKUP(G16,DiscountRate!$A$2:$E$26,5,)</f>
        <v>#N/A</v>
      </c>
      <c r="L16" s="34"/>
      <c r="M16" s="34"/>
      <c r="N16" s="41">
        <f>SUM(N4:N15)</f>
        <v>-842929.93509999989</v>
      </c>
      <c r="O16" s="41">
        <f>SUM(O4:O15)</f>
        <v>-856039.80006804725</v>
      </c>
      <c r="P16" s="41">
        <f ca="1">SUM(P4:P15)</f>
        <v>-820670.80547145684</v>
      </c>
    </row>
    <row r="17" spans="1:16" s="1" customFormat="1" x14ac:dyDescent="0.2">
      <c r="A17" s="20" t="s">
        <v>40</v>
      </c>
      <c r="B17" s="21">
        <v>37167</v>
      </c>
      <c r="C17" s="20" t="s">
        <v>68</v>
      </c>
      <c r="D17" s="20" t="s">
        <v>43</v>
      </c>
      <c r="E17" s="20" t="s">
        <v>36</v>
      </c>
      <c r="F17" s="22" t="s">
        <v>34</v>
      </c>
      <c r="G17" s="2">
        <v>37257</v>
      </c>
      <c r="H17" s="3">
        <v>-71300</v>
      </c>
      <c r="I17" s="3">
        <v>-71082.954899999997</v>
      </c>
      <c r="J17" s="67">
        <f>I17/H17</f>
        <v>0.996955889200561</v>
      </c>
      <c r="K17" s="67">
        <f ca="1">VLOOKUP(G17,DiscountRate!$A$2:$E$26,5,)</f>
        <v>0.99326455832739824</v>
      </c>
      <c r="L17" s="1">
        <v>2.92</v>
      </c>
      <c r="M17" s="37">
        <f t="shared" si="1"/>
        <v>3.1050000006119611</v>
      </c>
      <c r="N17" s="4">
        <v>-13150.3467</v>
      </c>
      <c r="O17" s="33">
        <f t="shared" si="2"/>
        <v>-13190.500043632834</v>
      </c>
      <c r="P17" s="42">
        <f ca="1">(M17-L17)*(H17*K17)</f>
        <v>-13101.656199956495</v>
      </c>
    </row>
    <row r="18" spans="1:16" s="1" customFormat="1" x14ac:dyDescent="0.2">
      <c r="A18" s="20" t="s">
        <v>40</v>
      </c>
      <c r="B18" s="21">
        <v>37167</v>
      </c>
      <c r="C18" s="20" t="s">
        <v>68</v>
      </c>
      <c r="D18" s="20" t="s">
        <v>43</v>
      </c>
      <c r="E18" s="20" t="s">
        <v>36</v>
      </c>
      <c r="F18" s="22" t="s">
        <v>34</v>
      </c>
      <c r="G18" s="2">
        <v>37288</v>
      </c>
      <c r="H18" s="3">
        <v>-64400</v>
      </c>
      <c r="I18" s="3">
        <v>-64095.555200000003</v>
      </c>
      <c r="J18" s="67">
        <f t="shared" ref="J18:J28" si="4">I18/H18</f>
        <v>0.99527259627329201</v>
      </c>
      <c r="K18" s="67">
        <f ca="1">VLOOKUP(G18,DiscountRate!$A$2:$E$26,5,)</f>
        <v>0.98827960027930162</v>
      </c>
      <c r="L18" s="1">
        <v>2.92</v>
      </c>
      <c r="M18" s="37">
        <f t="shared" si="1"/>
        <v>3.1300000001248134</v>
      </c>
      <c r="N18" s="4">
        <v>-13460.0666</v>
      </c>
      <c r="O18" s="33">
        <f t="shared" si="2"/>
        <v>-13524.000008037987</v>
      </c>
      <c r="P18" s="42">
        <f t="shared" ca="1" si="3"/>
        <v>-13365.493322121054</v>
      </c>
    </row>
    <row r="19" spans="1:16" s="1" customFormat="1" x14ac:dyDescent="0.2">
      <c r="A19" s="20" t="s">
        <v>40</v>
      </c>
      <c r="B19" s="21">
        <v>37167</v>
      </c>
      <c r="C19" s="20" t="s">
        <v>68</v>
      </c>
      <c r="D19" s="20" t="s">
        <v>43</v>
      </c>
      <c r="E19" s="20" t="s">
        <v>36</v>
      </c>
      <c r="F19" s="22" t="s">
        <v>34</v>
      </c>
      <c r="G19" s="2">
        <v>37316</v>
      </c>
      <c r="H19" s="3">
        <v>-71300</v>
      </c>
      <c r="I19" s="3">
        <v>-70857.460900000005</v>
      </c>
      <c r="J19" s="67">
        <f t="shared" si="4"/>
        <v>0.99379328050490889</v>
      </c>
      <c r="K19" s="67">
        <f ca="1">VLOOKUP(G19,DiscountRate!$A$2:$E$26,5,)</f>
        <v>0.98383817504248749</v>
      </c>
      <c r="L19" s="1">
        <v>2.92</v>
      </c>
      <c r="M19" s="37">
        <f t="shared" si="1"/>
        <v>3.1020000002286281</v>
      </c>
      <c r="N19" s="4">
        <v>-12896.0579</v>
      </c>
      <c r="O19" s="33">
        <f t="shared" si="2"/>
        <v>-12976.600016301189</v>
      </c>
      <c r="P19" s="42">
        <f t="shared" ca="1" si="3"/>
        <v>-12766.874478294074</v>
      </c>
    </row>
    <row r="20" spans="1:16" s="1" customFormat="1" x14ac:dyDescent="0.2">
      <c r="A20" s="20" t="s">
        <v>40</v>
      </c>
      <c r="B20" s="21">
        <v>37167</v>
      </c>
      <c r="C20" s="20" t="s">
        <v>68</v>
      </c>
      <c r="D20" s="20" t="s">
        <v>43</v>
      </c>
      <c r="E20" s="20" t="s">
        <v>36</v>
      </c>
      <c r="F20" s="22" t="s">
        <v>34</v>
      </c>
      <c r="G20" s="2">
        <v>37347</v>
      </c>
      <c r="H20" s="3">
        <v>-69000</v>
      </c>
      <c r="I20" s="3">
        <v>-68458.102499999994</v>
      </c>
      <c r="J20" s="67">
        <f t="shared" si="4"/>
        <v>0.99214641304347817</v>
      </c>
      <c r="K20" s="67">
        <f ca="1">VLOOKUP(G20,DiscountRate!$A$2:$E$26,5,)</f>
        <v>0.97893818890568229</v>
      </c>
      <c r="L20" s="1">
        <v>2.92</v>
      </c>
      <c r="M20" s="37">
        <f t="shared" si="1"/>
        <v>3.0599999992696261</v>
      </c>
      <c r="N20" s="4">
        <v>-9584.1342999999997</v>
      </c>
      <c r="O20" s="33">
        <f t="shared" si="2"/>
        <v>-9659.9999496042037</v>
      </c>
      <c r="P20" s="42">
        <f t="shared" ca="1" si="3"/>
        <v>-9456.5428554945229</v>
      </c>
    </row>
    <row r="21" spans="1:16" s="1" customFormat="1" x14ac:dyDescent="0.2">
      <c r="A21" s="20" t="s">
        <v>40</v>
      </c>
      <c r="B21" s="21">
        <v>37167</v>
      </c>
      <c r="C21" s="20" t="s">
        <v>68</v>
      </c>
      <c r="D21" s="20" t="s">
        <v>43</v>
      </c>
      <c r="E21" s="20" t="s">
        <v>36</v>
      </c>
      <c r="F21" s="22" t="s">
        <v>34</v>
      </c>
      <c r="G21" s="2">
        <v>37377</v>
      </c>
      <c r="H21" s="3">
        <v>-71300</v>
      </c>
      <c r="I21" s="3">
        <v>-70625.220300000001</v>
      </c>
      <c r="J21" s="67">
        <f t="shared" si="4"/>
        <v>0.99053604908835902</v>
      </c>
      <c r="K21" s="67">
        <f ca="1">VLOOKUP(G21,DiscountRate!$A$2:$E$26,5,)</f>
        <v>0.97420402670642303</v>
      </c>
      <c r="L21" s="1">
        <v>2.92</v>
      </c>
      <c r="M21" s="37">
        <f t="shared" si="1"/>
        <v>3.1000000006513253</v>
      </c>
      <c r="N21" s="4">
        <v>-12712.539699999999</v>
      </c>
      <c r="O21" s="33">
        <f t="shared" si="2"/>
        <v>-12834.0000464395</v>
      </c>
      <c r="P21" s="42">
        <f t="shared" ca="1" si="3"/>
        <v>-12502.934523991782</v>
      </c>
    </row>
    <row r="22" spans="1:16" s="1" customFormat="1" x14ac:dyDescent="0.2">
      <c r="A22" s="20" t="s">
        <v>40</v>
      </c>
      <c r="B22" s="21">
        <v>37167</v>
      </c>
      <c r="C22" s="20" t="s">
        <v>68</v>
      </c>
      <c r="D22" s="20" t="s">
        <v>43</v>
      </c>
      <c r="E22" s="20" t="s">
        <v>36</v>
      </c>
      <c r="F22" s="22" t="s">
        <v>34</v>
      </c>
      <c r="G22" s="2">
        <v>37408</v>
      </c>
      <c r="H22" s="3">
        <v>-69000</v>
      </c>
      <c r="I22" s="3">
        <v>-68233.0959</v>
      </c>
      <c r="J22" s="67">
        <f t="shared" si="4"/>
        <v>0.98888544782608701</v>
      </c>
      <c r="K22" s="67">
        <f ca="1">VLOOKUP(G22,DiscountRate!$A$2:$E$26,5,)</f>
        <v>0.96934638980852328</v>
      </c>
      <c r="L22" s="1">
        <v>2.92</v>
      </c>
      <c r="M22" s="37">
        <f t="shared" si="1"/>
        <v>3.1450000003297518</v>
      </c>
      <c r="N22" s="4">
        <v>-15352.446599999999</v>
      </c>
      <c r="O22" s="33">
        <f t="shared" si="2"/>
        <v>-15525.00002275288</v>
      </c>
      <c r="P22" s="42">
        <f t="shared" ca="1" si="3"/>
        <v>-15049.102723832746</v>
      </c>
    </row>
    <row r="23" spans="1:16" s="1" customFormat="1" x14ac:dyDescent="0.2">
      <c r="A23" s="20" t="s">
        <v>40</v>
      </c>
      <c r="B23" s="21">
        <v>37167</v>
      </c>
      <c r="C23" s="20" t="s">
        <v>68</v>
      </c>
      <c r="D23" s="20" t="s">
        <v>43</v>
      </c>
      <c r="E23" s="20" t="s">
        <v>36</v>
      </c>
      <c r="F23" s="22" t="s">
        <v>34</v>
      </c>
      <c r="G23" s="2">
        <v>37438</v>
      </c>
      <c r="H23" s="3">
        <v>-71300</v>
      </c>
      <c r="I23" s="3">
        <v>-70389.3367</v>
      </c>
      <c r="J23" s="67">
        <f t="shared" si="4"/>
        <v>0.98722772370266476</v>
      </c>
      <c r="K23" s="67">
        <f ca="1">VLOOKUP(G23,DiscountRate!$A$2:$E$26,5,)</f>
        <v>0.9646117680416415</v>
      </c>
      <c r="L23" s="1">
        <v>2.92</v>
      </c>
      <c r="M23" s="37">
        <f t="shared" si="1"/>
        <v>3.1849999996377294</v>
      </c>
      <c r="N23" s="4">
        <v>-18653.174200000001</v>
      </c>
      <c r="O23" s="33">
        <f t="shared" si="2"/>
        <v>-18894.49997417011</v>
      </c>
      <c r="P23" s="42">
        <f t="shared" ca="1" si="3"/>
        <v>-18225.857026346981</v>
      </c>
    </row>
    <row r="24" spans="1:16" s="1" customFormat="1" x14ac:dyDescent="0.2">
      <c r="A24" s="20" t="s">
        <v>40</v>
      </c>
      <c r="B24" s="21">
        <v>37167</v>
      </c>
      <c r="C24" s="20" t="s">
        <v>68</v>
      </c>
      <c r="D24" s="20" t="s">
        <v>43</v>
      </c>
      <c r="E24" s="20" t="s">
        <v>36</v>
      </c>
      <c r="F24" s="22" t="s">
        <v>34</v>
      </c>
      <c r="G24" s="2">
        <v>37469</v>
      </c>
      <c r="H24" s="3">
        <v>-71300</v>
      </c>
      <c r="I24" s="3">
        <v>-70257.225000000006</v>
      </c>
      <c r="J24" s="67">
        <f t="shared" si="4"/>
        <v>0.98537482468443205</v>
      </c>
      <c r="K24" s="67">
        <f ca="1">VLOOKUP(G24,DiscountRate!$A$2:$E$26,5,)</f>
        <v>0.95961300323248355</v>
      </c>
      <c r="L24" s="1">
        <v>2.92</v>
      </c>
      <c r="M24" s="37">
        <f>(N24/I24)+L24</f>
        <v>3.2249999996441647</v>
      </c>
      <c r="N24" s="4">
        <v>-21428.453600000001</v>
      </c>
      <c r="O24" s="33">
        <f>(M24-L24)*H24</f>
        <v>-21746.49997462895</v>
      </c>
      <c r="P24" s="42">
        <f t="shared" ca="1" si="3"/>
        <v>-20868.224150448812</v>
      </c>
    </row>
    <row r="25" spans="1:16" s="1" customFormat="1" x14ac:dyDescent="0.2">
      <c r="A25" s="20" t="s">
        <v>40</v>
      </c>
      <c r="B25" s="21">
        <v>37167</v>
      </c>
      <c r="C25" s="20" t="s">
        <v>68</v>
      </c>
      <c r="D25" s="20" t="s">
        <v>43</v>
      </c>
      <c r="E25" s="20" t="s">
        <v>36</v>
      </c>
      <c r="F25" s="22" t="s">
        <v>34</v>
      </c>
      <c r="G25" s="2">
        <v>37500</v>
      </c>
      <c r="H25" s="3">
        <v>-69000</v>
      </c>
      <c r="I25" s="3">
        <v>-67860.465200000006</v>
      </c>
      <c r="J25" s="67">
        <f t="shared" si="4"/>
        <v>0.98348500289855079</v>
      </c>
      <c r="K25" s="67">
        <f ca="1">VLOOKUP(G25,DiscountRate!$A$2:$E$26,5,)</f>
        <v>0.95460168789397482</v>
      </c>
      <c r="L25" s="1">
        <v>2.92</v>
      </c>
      <c r="M25" s="37">
        <f t="shared" si="1"/>
        <v>3.2299999998231663</v>
      </c>
      <c r="N25" s="4">
        <v>-21036.744200000001</v>
      </c>
      <c r="O25" s="33">
        <f t="shared" si="2"/>
        <v>-21389.999987798481</v>
      </c>
      <c r="P25" s="42">
        <f t="shared" ca="1" si="3"/>
        <v>-20418.930092404531</v>
      </c>
    </row>
    <row r="26" spans="1:16" s="1" customFormat="1" x14ac:dyDescent="0.2">
      <c r="A26" s="20" t="s">
        <v>40</v>
      </c>
      <c r="B26" s="21">
        <v>37167</v>
      </c>
      <c r="C26" s="20" t="s">
        <v>68</v>
      </c>
      <c r="D26" s="20" t="s">
        <v>43</v>
      </c>
      <c r="E26" s="20" t="s">
        <v>36</v>
      </c>
      <c r="F26" s="22" t="s">
        <v>34</v>
      </c>
      <c r="G26" s="2">
        <v>37530</v>
      </c>
      <c r="H26" s="3">
        <v>-71300</v>
      </c>
      <c r="I26" s="3">
        <v>-69984.767900000006</v>
      </c>
      <c r="J26" s="67">
        <f t="shared" si="4"/>
        <v>0.98155354698457231</v>
      </c>
      <c r="K26" s="67">
        <f ca="1">VLOOKUP(G26,DiscountRate!$A$2:$E$26,5,)</f>
        <v>0.94967869608928046</v>
      </c>
      <c r="L26" s="1">
        <v>2.92</v>
      </c>
      <c r="M26" s="37">
        <f t="shared" si="1"/>
        <v>3.2700000005001089</v>
      </c>
      <c r="N26" s="4">
        <v>-24494.668799999999</v>
      </c>
      <c r="O26" s="33">
        <f t="shared" si="2"/>
        <v>-24955.000035657766</v>
      </c>
      <c r="P26" s="42">
        <f t="shared" ca="1" si="3"/>
        <v>-23699.231894771412</v>
      </c>
    </row>
    <row r="27" spans="1:16" s="1" customFormat="1" x14ac:dyDescent="0.2">
      <c r="A27" s="20" t="s">
        <v>40</v>
      </c>
      <c r="B27" s="21">
        <v>37167</v>
      </c>
      <c r="C27" s="20" t="s">
        <v>68</v>
      </c>
      <c r="D27" s="20" t="s">
        <v>43</v>
      </c>
      <c r="E27" s="20" t="s">
        <v>36</v>
      </c>
      <c r="F27" s="22" t="s">
        <v>34</v>
      </c>
      <c r="G27" s="2">
        <v>37561</v>
      </c>
      <c r="H27" s="3">
        <v>-69000</v>
      </c>
      <c r="I27" s="3">
        <v>-67578.892300000007</v>
      </c>
      <c r="J27" s="67">
        <f t="shared" si="4"/>
        <v>0.97940423623188411</v>
      </c>
      <c r="K27" s="67">
        <f ca="1">VLOOKUP(G27,DiscountRate!$A$2:$E$26,5,)</f>
        <v>0.94447271174699154</v>
      </c>
      <c r="L27" s="1">
        <v>2.92</v>
      </c>
      <c r="M27" s="37">
        <f t="shared" si="1"/>
        <v>3.4670000001760903</v>
      </c>
      <c r="N27" s="4">
        <v>-36965.6541</v>
      </c>
      <c r="O27" s="33">
        <f t="shared" si="2"/>
        <v>-37743.000012150238</v>
      </c>
      <c r="P27" s="42">
        <f t="shared" ca="1" si="3"/>
        <v>-35647.23357094227</v>
      </c>
    </row>
    <row r="28" spans="1:16" s="1" customFormat="1" x14ac:dyDescent="0.2">
      <c r="A28" s="20" t="s">
        <v>40</v>
      </c>
      <c r="B28" s="21">
        <v>37167</v>
      </c>
      <c r="C28" s="20" t="s">
        <v>68</v>
      </c>
      <c r="D28" s="20" t="s">
        <v>43</v>
      </c>
      <c r="E28" s="20" t="s">
        <v>36</v>
      </c>
      <c r="F28" s="22" t="s">
        <v>34</v>
      </c>
      <c r="G28" s="2">
        <v>37591</v>
      </c>
      <c r="H28" s="3">
        <v>-71300</v>
      </c>
      <c r="I28" s="3">
        <v>-69678.687699999995</v>
      </c>
      <c r="J28" s="67">
        <f t="shared" si="4"/>
        <v>0.97726069705469842</v>
      </c>
      <c r="K28" s="67">
        <f ca="1">VLOOKUP(G28,DiscountRate!$A$2:$E$26,5,)</f>
        <v>0.93939769570984022</v>
      </c>
      <c r="L28" s="1">
        <v>2.92</v>
      </c>
      <c r="M28" s="37">
        <f t="shared" si="1"/>
        <v>3.666999999829216</v>
      </c>
      <c r="N28" s="4">
        <v>-52049.979700000004</v>
      </c>
      <c r="O28" s="33">
        <f t="shared" si="2"/>
        <v>-53261.099987823101</v>
      </c>
      <c r="P28" s="42">
        <f t="shared" ca="1" si="3"/>
        <v>-50033.354599532424</v>
      </c>
    </row>
    <row r="29" spans="1:16" s="1" customFormat="1" x14ac:dyDescent="0.2">
      <c r="A29" s="32" t="s">
        <v>184</v>
      </c>
      <c r="B29" s="21"/>
      <c r="C29" s="20"/>
      <c r="D29" s="20"/>
      <c r="E29" s="20"/>
      <c r="F29" s="22"/>
      <c r="G29" s="2"/>
      <c r="H29" s="38">
        <f>SUM(H17:H28)</f>
        <v>-839500</v>
      </c>
      <c r="I29" s="38">
        <f>SUM(I17:I28)</f>
        <v>-829101.76449999993</v>
      </c>
      <c r="J29" s="38"/>
      <c r="K29" s="67" t="e">
        <f>VLOOKUP(G29,DiscountRate!$A$2:$E$26,5,)</f>
        <v>#N/A</v>
      </c>
      <c r="L29" s="34"/>
      <c r="M29" s="34"/>
      <c r="N29" s="41">
        <f>SUM(N17:N28)</f>
        <v>-251784.26639999999</v>
      </c>
      <c r="O29" s="41">
        <f>SUM(O17:O28)</f>
        <v>-255700.20005899729</v>
      </c>
      <c r="P29" s="41">
        <f ca="1">SUM(P17:P28)</f>
        <v>-245135.43543813709</v>
      </c>
    </row>
    <row r="30" spans="1:16" s="1" customFormat="1" x14ac:dyDescent="0.2">
      <c r="A30" s="20" t="s">
        <v>37</v>
      </c>
      <c r="B30" s="21">
        <v>37167</v>
      </c>
      <c r="C30" s="20" t="s">
        <v>69</v>
      </c>
      <c r="D30" s="20" t="s">
        <v>43</v>
      </c>
      <c r="E30" s="20" t="s">
        <v>36</v>
      </c>
      <c r="F30" s="22" t="s">
        <v>34</v>
      </c>
      <c r="G30" s="2">
        <v>37622</v>
      </c>
      <c r="H30" s="3">
        <v>238700</v>
      </c>
      <c r="I30" s="3">
        <v>232710.9713</v>
      </c>
      <c r="J30" s="67">
        <f>I30/H30</f>
        <v>0.97490980854629239</v>
      </c>
      <c r="K30" s="67">
        <f ca="1">VLOOKUP(G30,DiscountRate!$A$2:$E$26,5,)</f>
        <v>0.93405175453947986</v>
      </c>
      <c r="L30" s="1">
        <v>3.2749999999999999</v>
      </c>
      <c r="M30" s="1">
        <f t="shared" si="1"/>
        <v>3.8120000000511363</v>
      </c>
      <c r="N30" s="4">
        <v>124965.7916</v>
      </c>
      <c r="O30" s="33">
        <f t="shared" si="2"/>
        <v>128181.90001220624</v>
      </c>
      <c r="P30" s="42">
        <f ca="1">(M30-L30)*(H30*K30)</f>
        <v>119728.52860660543</v>
      </c>
    </row>
    <row r="31" spans="1:16" s="1" customFormat="1" x14ac:dyDescent="0.2">
      <c r="A31" s="20" t="s">
        <v>37</v>
      </c>
      <c r="B31" s="21">
        <v>37167</v>
      </c>
      <c r="C31" s="20" t="s">
        <v>69</v>
      </c>
      <c r="D31" s="20" t="s">
        <v>43</v>
      </c>
      <c r="E31" s="20" t="s">
        <v>36</v>
      </c>
      <c r="F31" s="22" t="s">
        <v>34</v>
      </c>
      <c r="G31" s="2">
        <v>37653</v>
      </c>
      <c r="H31" s="3">
        <v>215600</v>
      </c>
      <c r="I31" s="3">
        <v>209647.52600000001</v>
      </c>
      <c r="J31" s="67">
        <f t="shared" ref="J31:J41" si="5">I31/H31</f>
        <v>0.97239112244897963</v>
      </c>
      <c r="K31" s="67">
        <f ca="1">VLOOKUP(G31,DiscountRate!$A$2:$E$26,5,)</f>
        <v>0.92857610721647754</v>
      </c>
      <c r="L31" s="1">
        <v>3.2749999999999999</v>
      </c>
      <c r="M31" s="1">
        <f t="shared" si="1"/>
        <v>3.736999999942761</v>
      </c>
      <c r="N31" s="4">
        <v>96857.157000000007</v>
      </c>
      <c r="O31" s="33">
        <f t="shared" si="2"/>
        <v>99607.199987659289</v>
      </c>
      <c r="P31" s="42">
        <f t="shared" ref="P31:P41" ca="1" si="6">(M31-L31)*(H31*K31)</f>
        <v>92492.86601527383</v>
      </c>
    </row>
    <row r="32" spans="1:16" s="1" customFormat="1" x14ac:dyDescent="0.2">
      <c r="A32" s="20" t="s">
        <v>37</v>
      </c>
      <c r="B32" s="21">
        <v>37167</v>
      </c>
      <c r="C32" s="20" t="s">
        <v>69</v>
      </c>
      <c r="D32" s="20" t="s">
        <v>43</v>
      </c>
      <c r="E32" s="20" t="s">
        <v>36</v>
      </c>
      <c r="F32" s="22" t="s">
        <v>34</v>
      </c>
      <c r="G32" s="2">
        <v>37681</v>
      </c>
      <c r="H32" s="3">
        <v>238700</v>
      </c>
      <c r="I32" s="3">
        <v>231548.80710000001</v>
      </c>
      <c r="J32" s="67">
        <f t="shared" si="5"/>
        <v>0.97004108546292422</v>
      </c>
      <c r="K32" s="67">
        <f ca="1">VLOOKUP(G32,DiscountRate!$A$2:$E$26,5,)</f>
        <v>0.92358261547872944</v>
      </c>
      <c r="L32" s="1">
        <v>3.2749999999999999</v>
      </c>
      <c r="M32" s="1">
        <f t="shared" si="1"/>
        <v>3.6469999998220675</v>
      </c>
      <c r="N32" s="4">
        <v>86136.156199999998</v>
      </c>
      <c r="O32" s="33">
        <f t="shared" si="2"/>
        <v>88796.399957527523</v>
      </c>
      <c r="P32" s="42">
        <f t="shared" ca="1" si="6"/>
        <v>82010.811317868618</v>
      </c>
    </row>
    <row r="33" spans="1:16" s="1" customFormat="1" x14ac:dyDescent="0.2">
      <c r="A33" s="20" t="s">
        <v>37</v>
      </c>
      <c r="B33" s="21">
        <v>37167</v>
      </c>
      <c r="C33" s="20" t="s">
        <v>69</v>
      </c>
      <c r="D33" s="20" t="s">
        <v>43</v>
      </c>
      <c r="E33" s="20" t="s">
        <v>36</v>
      </c>
      <c r="F33" s="22" t="s">
        <v>34</v>
      </c>
      <c r="G33" s="2">
        <v>37712</v>
      </c>
      <c r="H33" s="3">
        <v>231000</v>
      </c>
      <c r="I33" s="3">
        <v>223454.87280000001</v>
      </c>
      <c r="J33" s="67">
        <f t="shared" si="5"/>
        <v>0.96733711168831171</v>
      </c>
      <c r="K33" s="67">
        <f ca="1">VLOOKUP(G33,DiscountRate!$A$2:$E$26,5,)</f>
        <v>0.91798462809442494</v>
      </c>
      <c r="L33" s="1">
        <v>3.2749999999999999</v>
      </c>
      <c r="M33" s="1">
        <f t="shared" si="1"/>
        <v>3.5469999999928397</v>
      </c>
      <c r="N33" s="4">
        <v>60779.725400000003</v>
      </c>
      <c r="O33" s="33">
        <f t="shared" si="2"/>
        <v>62831.999998345978</v>
      </c>
      <c r="P33" s="42">
        <f t="shared" ca="1" si="6"/>
        <v>57678.810150910547</v>
      </c>
    </row>
    <row r="34" spans="1:16" s="1" customFormat="1" x14ac:dyDescent="0.2">
      <c r="A34" s="20" t="s">
        <v>37</v>
      </c>
      <c r="B34" s="21">
        <v>37167</v>
      </c>
      <c r="C34" s="20" t="s">
        <v>69</v>
      </c>
      <c r="D34" s="20" t="s">
        <v>43</v>
      </c>
      <c r="E34" s="20" t="s">
        <v>36</v>
      </c>
      <c r="F34" s="22" t="s">
        <v>34</v>
      </c>
      <c r="G34" s="2">
        <v>37742</v>
      </c>
      <c r="H34" s="3">
        <v>238700</v>
      </c>
      <c r="I34" s="3">
        <v>230255.6912</v>
      </c>
      <c r="J34" s="67">
        <f t="shared" si="5"/>
        <v>0.96462375869291994</v>
      </c>
      <c r="K34" s="67">
        <f ca="1">VLOOKUP(G34,DiscountRate!$A$2:$E$26,5,)</f>
        <v>0.9125035124365013</v>
      </c>
      <c r="L34" s="1">
        <v>3.2749999999999999</v>
      </c>
      <c r="M34" s="1">
        <f t="shared" si="1"/>
        <v>3.5520000001632965</v>
      </c>
      <c r="N34" s="4">
        <v>63780.826500000003</v>
      </c>
      <c r="O34" s="33">
        <f t="shared" si="2"/>
        <v>66119.9000389789</v>
      </c>
      <c r="P34" s="42">
        <f t="shared" ca="1" si="6"/>
        <v>60334.641027518614</v>
      </c>
    </row>
    <row r="35" spans="1:16" s="1" customFormat="1" x14ac:dyDescent="0.2">
      <c r="A35" s="20" t="s">
        <v>37</v>
      </c>
      <c r="B35" s="21">
        <v>37167</v>
      </c>
      <c r="C35" s="20" t="s">
        <v>69</v>
      </c>
      <c r="D35" s="20" t="s">
        <v>43</v>
      </c>
      <c r="E35" s="20" t="s">
        <v>36</v>
      </c>
      <c r="F35" s="22" t="s">
        <v>34</v>
      </c>
      <c r="G35" s="2">
        <v>37773</v>
      </c>
      <c r="H35" s="3">
        <v>231000</v>
      </c>
      <c r="I35" s="3">
        <v>222160.24969999999</v>
      </c>
      <c r="J35" s="67">
        <f t="shared" si="5"/>
        <v>0.9617326826839826</v>
      </c>
      <c r="K35" s="67">
        <f ca="1">VLOOKUP(G35,DiscountRate!$A$2:$E$26,5,)</f>
        <v>0.90678597314081588</v>
      </c>
      <c r="L35" s="1">
        <v>3.2749999999999999</v>
      </c>
      <c r="M35" s="1">
        <f t="shared" si="1"/>
        <v>3.5829999999657902</v>
      </c>
      <c r="N35" s="4">
        <v>68425.356899999999</v>
      </c>
      <c r="O35" s="33">
        <f t="shared" si="2"/>
        <v>71147.999992097553</v>
      </c>
      <c r="P35" s="42">
        <f t="shared" ca="1" si="6"/>
        <v>64516.00840985695</v>
      </c>
    </row>
    <row r="36" spans="1:16" s="1" customFormat="1" x14ac:dyDescent="0.2">
      <c r="A36" s="20" t="s">
        <v>37</v>
      </c>
      <c r="B36" s="21">
        <v>37167</v>
      </c>
      <c r="C36" s="20" t="s">
        <v>69</v>
      </c>
      <c r="D36" s="20" t="s">
        <v>43</v>
      </c>
      <c r="E36" s="20" t="s">
        <v>36</v>
      </c>
      <c r="F36" s="22" t="s">
        <v>34</v>
      </c>
      <c r="G36" s="2">
        <v>37803</v>
      </c>
      <c r="H36" s="3">
        <v>238700</v>
      </c>
      <c r="I36" s="3">
        <v>228874.25349999999</v>
      </c>
      <c r="J36" s="67">
        <f t="shared" si="5"/>
        <v>0.95883642019271043</v>
      </c>
      <c r="K36" s="67">
        <f ca="1">VLOOKUP(G36,DiscountRate!$A$2:$E$26,5,)</f>
        <v>0.90118890656279271</v>
      </c>
      <c r="L36" s="1">
        <v>3.2749999999999999</v>
      </c>
      <c r="M36" s="1">
        <f t="shared" si="1"/>
        <v>3.6170000000131077</v>
      </c>
      <c r="N36" s="4">
        <v>78274.994699999996</v>
      </c>
      <c r="O36" s="33">
        <f t="shared" si="2"/>
        <v>81635.400003128831</v>
      </c>
      <c r="P36" s="42">
        <f t="shared" ca="1" si="6"/>
        <v>73568.916865635882</v>
      </c>
    </row>
    <row r="37" spans="1:16" s="1" customFormat="1" x14ac:dyDescent="0.2">
      <c r="A37" s="20" t="s">
        <v>37</v>
      </c>
      <c r="B37" s="21">
        <v>37167</v>
      </c>
      <c r="C37" s="20" t="s">
        <v>69</v>
      </c>
      <c r="D37" s="20" t="s">
        <v>43</v>
      </c>
      <c r="E37" s="20" t="s">
        <v>36</v>
      </c>
      <c r="F37" s="22" t="s">
        <v>34</v>
      </c>
      <c r="G37" s="2">
        <v>37834</v>
      </c>
      <c r="H37" s="3">
        <v>238700</v>
      </c>
      <c r="I37" s="3">
        <v>228133.80119999999</v>
      </c>
      <c r="J37" s="67">
        <f t="shared" si="5"/>
        <v>0.95573439966485119</v>
      </c>
      <c r="K37" s="67">
        <f ca="1">VLOOKUP(G37,DiscountRate!$A$2:$E$26,5,)</f>
        <v>0.89533319192750405</v>
      </c>
      <c r="L37" s="1">
        <v>3.2749999999999999</v>
      </c>
      <c r="M37" s="1">
        <f t="shared" si="1"/>
        <v>3.6670000001297485</v>
      </c>
      <c r="N37" s="4">
        <v>89428.450100000002</v>
      </c>
      <c r="O37" s="33">
        <f t="shared" si="2"/>
        <v>93570.400030970981</v>
      </c>
      <c r="P37" s="42">
        <f t="shared" ca="1" si="6"/>
        <v>83776.684929662661</v>
      </c>
    </row>
    <row r="38" spans="1:16" s="1" customFormat="1" x14ac:dyDescent="0.2">
      <c r="A38" s="20" t="s">
        <v>37</v>
      </c>
      <c r="B38" s="21">
        <v>37167</v>
      </c>
      <c r="C38" s="20" t="s">
        <v>69</v>
      </c>
      <c r="D38" s="20" t="s">
        <v>43</v>
      </c>
      <c r="E38" s="20" t="s">
        <v>36</v>
      </c>
      <c r="F38" s="22" t="s">
        <v>34</v>
      </c>
      <c r="G38" s="2">
        <v>37865</v>
      </c>
      <c r="H38" s="3">
        <v>231000</v>
      </c>
      <c r="I38" s="3">
        <v>220037.41010000001</v>
      </c>
      <c r="J38" s="67">
        <f t="shared" si="5"/>
        <v>0.95254290086580096</v>
      </c>
      <c r="K38" s="67">
        <f ca="1">VLOOKUP(G38,DiscountRate!$A$2:$E$26,5,)</f>
        <v>0.88942439451081245</v>
      </c>
      <c r="L38" s="1">
        <v>3.2749999999999999</v>
      </c>
      <c r="M38" s="1">
        <f t="shared" si="1"/>
        <v>3.677000000180878</v>
      </c>
      <c r="N38" s="4">
        <v>88455.0389</v>
      </c>
      <c r="O38" s="33">
        <f t="shared" si="2"/>
        <v>92862.000041782841</v>
      </c>
      <c r="P38" s="42">
        <f t="shared" ca="1" si="6"/>
        <v>82593.728160225757</v>
      </c>
    </row>
    <row r="39" spans="1:16" s="1" customFormat="1" x14ac:dyDescent="0.2">
      <c r="A39" s="20" t="s">
        <v>37</v>
      </c>
      <c r="B39" s="21">
        <v>37167</v>
      </c>
      <c r="C39" s="20" t="s">
        <v>69</v>
      </c>
      <c r="D39" s="20" t="s">
        <v>43</v>
      </c>
      <c r="E39" s="20" t="s">
        <v>36</v>
      </c>
      <c r="F39" s="22" t="s">
        <v>34</v>
      </c>
      <c r="G39" s="2">
        <v>37895</v>
      </c>
      <c r="H39" s="3">
        <v>238700</v>
      </c>
      <c r="I39" s="3">
        <v>226617.1453</v>
      </c>
      <c r="J39" s="67">
        <f t="shared" si="5"/>
        <v>0.9493805835777126</v>
      </c>
      <c r="K39" s="67">
        <f ca="1">VLOOKUP(G39,DiscountRate!$A$2:$E$26,5,)</f>
        <v>0.8836665610103146</v>
      </c>
      <c r="L39" s="1">
        <v>3.2749999999999999</v>
      </c>
      <c r="M39" s="1">
        <f t="shared" si="1"/>
        <v>3.7220000002246079</v>
      </c>
      <c r="N39" s="4">
        <v>101297.864</v>
      </c>
      <c r="O39" s="33">
        <f t="shared" si="2"/>
        <v>106698.90005361392</v>
      </c>
      <c r="P39" s="42">
        <f t="shared" ca="1" si="6"/>
        <v>94286.250073960284</v>
      </c>
    </row>
    <row r="40" spans="1:16" s="1" customFormat="1" x14ac:dyDescent="0.2">
      <c r="A40" s="20" t="s">
        <v>37</v>
      </c>
      <c r="B40" s="21">
        <v>37167</v>
      </c>
      <c r="C40" s="20" t="s">
        <v>69</v>
      </c>
      <c r="D40" s="20" t="s">
        <v>43</v>
      </c>
      <c r="E40" s="20" t="s">
        <v>36</v>
      </c>
      <c r="F40" s="22" t="s">
        <v>34</v>
      </c>
      <c r="G40" s="2">
        <v>37926</v>
      </c>
      <c r="H40" s="3">
        <v>231000</v>
      </c>
      <c r="I40" s="3">
        <v>218535.5453</v>
      </c>
      <c r="J40" s="67">
        <f t="shared" si="5"/>
        <v>0.94604132164502164</v>
      </c>
      <c r="K40" s="67">
        <f ca="1">VLOOKUP(G40,DiscountRate!$A$2:$E$26,5,)</f>
        <v>0.87768062294044302</v>
      </c>
      <c r="L40" s="1">
        <v>3.2749999999999999</v>
      </c>
      <c r="M40" s="1">
        <f t="shared" si="1"/>
        <v>3.9099999997002777</v>
      </c>
      <c r="N40" s="4">
        <v>138770.07120000001</v>
      </c>
      <c r="O40" s="33">
        <f t="shared" si="2"/>
        <v>146684.99993076417</v>
      </c>
      <c r="P40" s="42">
        <f t="shared" ca="1" si="6"/>
        <v>128742.58211525193</v>
      </c>
    </row>
    <row r="41" spans="1:16" s="1" customFormat="1" x14ac:dyDescent="0.2">
      <c r="A41" s="20" t="s">
        <v>37</v>
      </c>
      <c r="B41" s="21">
        <v>37167</v>
      </c>
      <c r="C41" s="20" t="s">
        <v>69</v>
      </c>
      <c r="D41" s="20" t="s">
        <v>43</v>
      </c>
      <c r="E41" s="20" t="s">
        <v>36</v>
      </c>
      <c r="F41" s="22" t="s">
        <v>34</v>
      </c>
      <c r="G41" s="2">
        <v>37956</v>
      </c>
      <c r="H41" s="3">
        <v>238700</v>
      </c>
      <c r="I41" s="3">
        <v>225029.4908</v>
      </c>
      <c r="J41" s="67">
        <f t="shared" si="5"/>
        <v>0.94272932886468375</v>
      </c>
      <c r="K41" s="67">
        <f ca="1">VLOOKUP(G41,DiscountRate!$A$2:$E$26,5,)</f>
        <v>0.87184327695623465</v>
      </c>
      <c r="L41" s="1">
        <v>3.2749999999999999</v>
      </c>
      <c r="M41" s="1">
        <f t="shared" si="1"/>
        <v>4.0899999999911119</v>
      </c>
      <c r="N41" s="4">
        <v>183399.035</v>
      </c>
      <c r="O41" s="33">
        <f t="shared" si="2"/>
        <v>194540.49999787842</v>
      </c>
      <c r="P41" s="42">
        <f t="shared" ca="1" si="6"/>
        <v>169608.82701885467</v>
      </c>
    </row>
    <row r="42" spans="1:16" s="1" customFormat="1" x14ac:dyDescent="0.2">
      <c r="A42" s="32" t="s">
        <v>184</v>
      </c>
      <c r="B42" s="21"/>
      <c r="C42" s="20"/>
      <c r="D42" s="20"/>
      <c r="E42" s="20"/>
      <c r="F42" s="22"/>
      <c r="G42" s="2"/>
      <c r="H42" s="38">
        <f>SUM(H30:H41)</f>
        <v>2810500</v>
      </c>
      <c r="I42" s="38">
        <f>SUM(I30:I41)</f>
        <v>2697005.7642999999</v>
      </c>
      <c r="J42" s="38"/>
      <c r="K42" s="67" t="e">
        <f>VLOOKUP(G42,DiscountRate!$A$2:$E$26,5,)</f>
        <v>#N/A</v>
      </c>
      <c r="L42" s="34"/>
      <c r="M42" s="34"/>
      <c r="N42" s="41">
        <f>SUM(N30:N41)</f>
        <v>1180570.4675</v>
      </c>
      <c r="O42" s="41">
        <f>SUM(O30:O41)</f>
        <v>1232677.6000449548</v>
      </c>
      <c r="P42" s="41">
        <f ca="1">SUM(P30:P41)</f>
        <v>1109338.6546916249</v>
      </c>
    </row>
    <row r="43" spans="1:16" s="1" customFormat="1" x14ac:dyDescent="0.2">
      <c r="A43" s="20" t="s">
        <v>40</v>
      </c>
      <c r="B43" s="21">
        <v>37167</v>
      </c>
      <c r="C43" s="20" t="s">
        <v>70</v>
      </c>
      <c r="D43" s="20" t="s">
        <v>43</v>
      </c>
      <c r="E43" s="20" t="s">
        <v>36</v>
      </c>
      <c r="F43" s="22" t="s">
        <v>34</v>
      </c>
      <c r="G43" s="2">
        <v>37622</v>
      </c>
      <c r="H43" s="3">
        <v>71300</v>
      </c>
      <c r="I43" s="3">
        <v>69511.069300000003</v>
      </c>
      <c r="J43" s="67">
        <f>I43/H43</f>
        <v>0.9749098078541375</v>
      </c>
      <c r="K43" s="67">
        <f ca="1">VLOOKUP(G43,DiscountRate!$A$2:$E$26,5,)</f>
        <v>0.93405175453947986</v>
      </c>
      <c r="L43" s="1">
        <v>3.2749999999999999</v>
      </c>
      <c r="M43" s="37">
        <f t="shared" si="1"/>
        <v>3.8119999997971545</v>
      </c>
      <c r="N43" s="4">
        <v>37327.444199999998</v>
      </c>
      <c r="O43" s="33">
        <f t="shared" si="2"/>
        <v>38288.099985537126</v>
      </c>
      <c r="P43" s="42">
        <f ca="1">(M43-L43)*(H43*K43)</f>
        <v>35763.066969473984</v>
      </c>
    </row>
    <row r="44" spans="1:16" s="1" customFormat="1" x14ac:dyDescent="0.2">
      <c r="A44" s="20" t="s">
        <v>40</v>
      </c>
      <c r="B44" s="21">
        <v>37167</v>
      </c>
      <c r="C44" s="20" t="s">
        <v>70</v>
      </c>
      <c r="D44" s="20" t="s">
        <v>43</v>
      </c>
      <c r="E44" s="20" t="s">
        <v>36</v>
      </c>
      <c r="F44" s="22" t="s">
        <v>34</v>
      </c>
      <c r="G44" s="2">
        <v>37653</v>
      </c>
      <c r="H44" s="3">
        <v>64400</v>
      </c>
      <c r="I44" s="3">
        <v>62621.988299999997</v>
      </c>
      <c r="J44" s="67">
        <f t="shared" ref="J44:J54" si="7">I44/H44</f>
        <v>0.97239112267080741</v>
      </c>
      <c r="K44" s="67">
        <f ca="1">VLOOKUP(G44,DiscountRate!$A$2:$E$26,5,)</f>
        <v>0.92857610721647754</v>
      </c>
      <c r="L44" s="1">
        <v>3.2749999999999999</v>
      </c>
      <c r="M44" s="37">
        <f t="shared" si="1"/>
        <v>3.7370000000862316</v>
      </c>
      <c r="N44" s="4">
        <v>28931.3586</v>
      </c>
      <c r="O44" s="33">
        <f t="shared" si="2"/>
        <v>29752.800005553319</v>
      </c>
      <c r="P44" s="42">
        <f t="shared" ref="P44:P54" ca="1" si="8">(M44-L44)*(H44*K44)</f>
        <v>27627.739207947092</v>
      </c>
    </row>
    <row r="45" spans="1:16" s="1" customFormat="1" x14ac:dyDescent="0.2">
      <c r="A45" s="20" t="s">
        <v>40</v>
      </c>
      <c r="B45" s="21">
        <v>37167</v>
      </c>
      <c r="C45" s="20" t="s">
        <v>70</v>
      </c>
      <c r="D45" s="20" t="s">
        <v>43</v>
      </c>
      <c r="E45" s="20" t="s">
        <v>36</v>
      </c>
      <c r="F45" s="22" t="s">
        <v>34</v>
      </c>
      <c r="G45" s="2">
        <v>37681</v>
      </c>
      <c r="H45" s="3">
        <v>71300</v>
      </c>
      <c r="I45" s="3">
        <v>69163.929399999994</v>
      </c>
      <c r="J45" s="67">
        <f t="shared" si="7"/>
        <v>0.97004108555399715</v>
      </c>
      <c r="K45" s="67">
        <f ca="1">VLOOKUP(G45,DiscountRate!$A$2:$E$26,5,)</f>
        <v>0.92358261547872944</v>
      </c>
      <c r="L45" s="1">
        <v>3.2749999999999999</v>
      </c>
      <c r="M45" s="37">
        <f t="shared" si="1"/>
        <v>3.6469999994679307</v>
      </c>
      <c r="N45" s="4">
        <v>25728.9817</v>
      </c>
      <c r="O45" s="33">
        <f t="shared" si="2"/>
        <v>26523.599962063468</v>
      </c>
      <c r="P45" s="42">
        <f t="shared" ca="1" si="8"/>
        <v>24496.735824874107</v>
      </c>
    </row>
    <row r="46" spans="1:16" s="1" customFormat="1" x14ac:dyDescent="0.2">
      <c r="A46" s="20" t="s">
        <v>40</v>
      </c>
      <c r="B46" s="21">
        <v>37167</v>
      </c>
      <c r="C46" s="20" t="s">
        <v>70</v>
      </c>
      <c r="D46" s="20" t="s">
        <v>43</v>
      </c>
      <c r="E46" s="20" t="s">
        <v>36</v>
      </c>
      <c r="F46" s="22" t="s">
        <v>34</v>
      </c>
      <c r="G46" s="2">
        <v>37712</v>
      </c>
      <c r="H46" s="3">
        <v>69000</v>
      </c>
      <c r="I46" s="3">
        <v>66746.260699999999</v>
      </c>
      <c r="J46" s="67">
        <f t="shared" si="7"/>
        <v>0.96733711159420288</v>
      </c>
      <c r="K46" s="67">
        <f ca="1">VLOOKUP(G46,DiscountRate!$A$2:$E$26,5,)</f>
        <v>0.91798462809442494</v>
      </c>
      <c r="L46" s="1">
        <v>3.2749999999999999</v>
      </c>
      <c r="M46" s="37">
        <f t="shared" si="1"/>
        <v>3.5469999998441857</v>
      </c>
      <c r="N46" s="4">
        <v>18154.982899999999</v>
      </c>
      <c r="O46" s="33">
        <f t="shared" si="2"/>
        <v>18767.999989248819</v>
      </c>
      <c r="P46" s="42">
        <f t="shared" ca="1" si="8"/>
        <v>17228.735490206749</v>
      </c>
    </row>
    <row r="47" spans="1:16" s="1" customFormat="1" x14ac:dyDescent="0.2">
      <c r="A47" s="20" t="s">
        <v>40</v>
      </c>
      <c r="B47" s="21">
        <v>37167</v>
      </c>
      <c r="C47" s="20" t="s">
        <v>70</v>
      </c>
      <c r="D47" s="20" t="s">
        <v>43</v>
      </c>
      <c r="E47" s="20" t="s">
        <v>36</v>
      </c>
      <c r="F47" s="22" t="s">
        <v>34</v>
      </c>
      <c r="G47" s="2">
        <v>37742</v>
      </c>
      <c r="H47" s="3">
        <v>71300</v>
      </c>
      <c r="I47" s="3">
        <v>68777.673999999999</v>
      </c>
      <c r="J47" s="67">
        <f t="shared" si="7"/>
        <v>0.96462375876577844</v>
      </c>
      <c r="K47" s="67">
        <f ca="1">VLOOKUP(G47,DiscountRate!$A$2:$E$26,5,)</f>
        <v>0.9125035124365013</v>
      </c>
      <c r="L47" s="1">
        <v>3.2749999999999999</v>
      </c>
      <c r="M47" s="37">
        <f t="shared" si="1"/>
        <v>3.552000000029079</v>
      </c>
      <c r="N47" s="4">
        <v>19051.415700000001</v>
      </c>
      <c r="O47" s="33">
        <f t="shared" si="2"/>
        <v>19750.100002073341</v>
      </c>
      <c r="P47" s="42">
        <f t="shared" ca="1" si="8"/>
        <v>18022.035622864074</v>
      </c>
    </row>
    <row r="48" spans="1:16" s="1" customFormat="1" x14ac:dyDescent="0.2">
      <c r="A48" s="20" t="s">
        <v>40</v>
      </c>
      <c r="B48" s="21">
        <v>37167</v>
      </c>
      <c r="C48" s="20" t="s">
        <v>70</v>
      </c>
      <c r="D48" s="20" t="s">
        <v>43</v>
      </c>
      <c r="E48" s="20" t="s">
        <v>36</v>
      </c>
      <c r="F48" s="22" t="s">
        <v>34</v>
      </c>
      <c r="G48" s="2">
        <v>37773</v>
      </c>
      <c r="H48" s="3">
        <v>69000</v>
      </c>
      <c r="I48" s="3">
        <v>66359.555099999998</v>
      </c>
      <c r="J48" s="67">
        <f t="shared" si="7"/>
        <v>0.9617326826086956</v>
      </c>
      <c r="K48" s="67">
        <f ca="1">VLOOKUP(G48,DiscountRate!$A$2:$E$26,5,)</f>
        <v>0.90678597314081588</v>
      </c>
      <c r="L48" s="1">
        <v>3.2749999999999999</v>
      </c>
      <c r="M48" s="37">
        <f t="shared" si="1"/>
        <v>3.5830000004400269</v>
      </c>
      <c r="N48" s="4">
        <v>20438.742999999999</v>
      </c>
      <c r="O48" s="33">
        <f t="shared" si="2"/>
        <v>21252.000030361862</v>
      </c>
      <c r="P48" s="42">
        <f t="shared" ca="1" si="8"/>
        <v>19271.015528720327</v>
      </c>
    </row>
    <row r="49" spans="1:16" s="1" customFormat="1" x14ac:dyDescent="0.2">
      <c r="A49" s="20" t="s">
        <v>40</v>
      </c>
      <c r="B49" s="21">
        <v>37167</v>
      </c>
      <c r="C49" s="20" t="s">
        <v>70</v>
      </c>
      <c r="D49" s="20" t="s">
        <v>43</v>
      </c>
      <c r="E49" s="20" t="s">
        <v>36</v>
      </c>
      <c r="F49" s="22" t="s">
        <v>34</v>
      </c>
      <c r="G49" s="2">
        <v>37803</v>
      </c>
      <c r="H49" s="3">
        <v>71300</v>
      </c>
      <c r="I49" s="3">
        <v>68365.036800000002</v>
      </c>
      <c r="J49" s="67">
        <f t="shared" si="7"/>
        <v>0.95883642075736331</v>
      </c>
      <c r="K49" s="67">
        <f ca="1">VLOOKUP(G49,DiscountRate!$A$2:$E$26,5,)</f>
        <v>0.90118890656279271</v>
      </c>
      <c r="L49" s="1">
        <v>3.2749999999999999</v>
      </c>
      <c r="M49" s="37">
        <f t="shared" si="1"/>
        <v>3.6170000002106337</v>
      </c>
      <c r="N49" s="4">
        <v>23380.8426</v>
      </c>
      <c r="O49" s="33">
        <f t="shared" si="2"/>
        <v>24384.60001501819</v>
      </c>
      <c r="P49" s="42">
        <f t="shared" ca="1" si="8"/>
        <v>21975.131024505303</v>
      </c>
    </row>
    <row r="50" spans="1:16" s="1" customFormat="1" x14ac:dyDescent="0.2">
      <c r="A50" s="20" t="s">
        <v>40</v>
      </c>
      <c r="B50" s="21">
        <v>37167</v>
      </c>
      <c r="C50" s="20" t="s">
        <v>70</v>
      </c>
      <c r="D50" s="20" t="s">
        <v>43</v>
      </c>
      <c r="E50" s="20" t="s">
        <v>36</v>
      </c>
      <c r="F50" s="22" t="s">
        <v>34</v>
      </c>
      <c r="G50" s="2">
        <v>37834</v>
      </c>
      <c r="H50" s="3">
        <v>71300</v>
      </c>
      <c r="I50" s="3">
        <v>68143.862699999998</v>
      </c>
      <c r="J50" s="67">
        <f t="shared" si="7"/>
        <v>0.95573439971949503</v>
      </c>
      <c r="K50" s="67">
        <f ca="1">VLOOKUP(G50,DiscountRate!$A$2:$E$26,5,)</f>
        <v>0.89533319192750405</v>
      </c>
      <c r="L50" s="1">
        <v>3.2749999999999999</v>
      </c>
      <c r="M50" s="37">
        <f t="shared" si="1"/>
        <v>3.6670000003169765</v>
      </c>
      <c r="N50" s="4">
        <v>26712.394199999999</v>
      </c>
      <c r="O50" s="33">
        <f t="shared" si="2"/>
        <v>27949.600022600429</v>
      </c>
      <c r="P50" s="42">
        <f t="shared" ca="1" si="8"/>
        <v>25024.204601331883</v>
      </c>
    </row>
    <row r="51" spans="1:16" s="1" customFormat="1" x14ac:dyDescent="0.2">
      <c r="A51" s="20" t="s">
        <v>40</v>
      </c>
      <c r="B51" s="21">
        <v>37167</v>
      </c>
      <c r="C51" s="20" t="s">
        <v>70</v>
      </c>
      <c r="D51" s="20" t="s">
        <v>43</v>
      </c>
      <c r="E51" s="20" t="s">
        <v>36</v>
      </c>
      <c r="F51" s="22" t="s">
        <v>34</v>
      </c>
      <c r="G51" s="2">
        <v>37865</v>
      </c>
      <c r="H51" s="3">
        <v>69000</v>
      </c>
      <c r="I51" s="3">
        <v>65725.460200000001</v>
      </c>
      <c r="J51" s="67">
        <f t="shared" si="7"/>
        <v>0.95254290144927534</v>
      </c>
      <c r="K51" s="67">
        <f ca="1">VLOOKUP(G51,DiscountRate!$A$2:$E$26,5,)</f>
        <v>0.88942439451081245</v>
      </c>
      <c r="L51" s="1">
        <v>3.2749999999999999</v>
      </c>
      <c r="M51" s="37">
        <f t="shared" si="1"/>
        <v>3.6769999999939138</v>
      </c>
      <c r="N51" s="4">
        <v>26421.634999999998</v>
      </c>
      <c r="O51" s="33">
        <f t="shared" si="2"/>
        <v>27737.999999580057</v>
      </c>
      <c r="P51" s="42">
        <f t="shared" ca="1" si="8"/>
        <v>24670.853854567409</v>
      </c>
    </row>
    <row r="52" spans="1:16" s="1" customFormat="1" x14ac:dyDescent="0.2">
      <c r="A52" s="20" t="s">
        <v>40</v>
      </c>
      <c r="B52" s="21">
        <v>37167</v>
      </c>
      <c r="C52" s="20" t="s">
        <v>70</v>
      </c>
      <c r="D52" s="20" t="s">
        <v>43</v>
      </c>
      <c r="E52" s="20" t="s">
        <v>36</v>
      </c>
      <c r="F52" s="22" t="s">
        <v>34</v>
      </c>
      <c r="G52" s="2">
        <v>37895</v>
      </c>
      <c r="H52" s="3">
        <v>71300</v>
      </c>
      <c r="I52" s="3">
        <v>67690.835600000006</v>
      </c>
      <c r="J52" s="67">
        <f t="shared" si="7"/>
        <v>0.94938058345021048</v>
      </c>
      <c r="K52" s="67">
        <f ca="1">VLOOKUP(G52,DiscountRate!$A$2:$E$26,5,)</f>
        <v>0.8836665610103146</v>
      </c>
      <c r="L52" s="1">
        <v>3.2749999999999999</v>
      </c>
      <c r="M52" s="37">
        <f t="shared" si="1"/>
        <v>3.7219999998049955</v>
      </c>
      <c r="N52" s="4">
        <v>30257.803500000002</v>
      </c>
      <c r="O52" s="33">
        <f t="shared" si="2"/>
        <v>31871.099986096186</v>
      </c>
      <c r="P52" s="42">
        <f t="shared" ca="1" si="8"/>
        <v>28163.425320329501</v>
      </c>
    </row>
    <row r="53" spans="1:16" s="1" customFormat="1" x14ac:dyDescent="0.2">
      <c r="A53" s="20" t="s">
        <v>40</v>
      </c>
      <c r="B53" s="21">
        <v>37167</v>
      </c>
      <c r="C53" s="20" t="s">
        <v>70</v>
      </c>
      <c r="D53" s="20" t="s">
        <v>43</v>
      </c>
      <c r="E53" s="20" t="s">
        <v>36</v>
      </c>
      <c r="F53" s="22" t="s">
        <v>34</v>
      </c>
      <c r="G53" s="2">
        <v>37926</v>
      </c>
      <c r="H53" s="3">
        <v>69000</v>
      </c>
      <c r="I53" s="3">
        <v>65276.851199999997</v>
      </c>
      <c r="J53" s="67">
        <f t="shared" si="7"/>
        <v>0.94604132173913036</v>
      </c>
      <c r="K53" s="67">
        <f ca="1">VLOOKUP(G53,DiscountRate!$A$2:$E$26,5,)</f>
        <v>0.87768062294044302</v>
      </c>
      <c r="L53" s="1">
        <v>3.2749999999999999</v>
      </c>
      <c r="M53" s="37">
        <f t="shared" si="1"/>
        <v>3.9099999998161676</v>
      </c>
      <c r="N53" s="4">
        <v>41450.800499999998</v>
      </c>
      <c r="O53" s="33">
        <f t="shared" si="2"/>
        <v>43814.999987315576</v>
      </c>
      <c r="P53" s="42">
        <f t="shared" ca="1" si="8"/>
        <v>38455.576483002631</v>
      </c>
    </row>
    <row r="54" spans="1:16" s="1" customFormat="1" x14ac:dyDescent="0.2">
      <c r="A54" s="20" t="s">
        <v>40</v>
      </c>
      <c r="B54" s="21">
        <v>37167</v>
      </c>
      <c r="C54" s="20" t="s">
        <v>70</v>
      </c>
      <c r="D54" s="20" t="s">
        <v>43</v>
      </c>
      <c r="E54" s="20" t="s">
        <v>36</v>
      </c>
      <c r="F54" s="22" t="s">
        <v>34</v>
      </c>
      <c r="G54" s="2">
        <v>37956</v>
      </c>
      <c r="H54" s="3">
        <v>71300</v>
      </c>
      <c r="I54" s="3">
        <v>67216.601200000005</v>
      </c>
      <c r="J54" s="67">
        <f t="shared" si="7"/>
        <v>0.94272932959326794</v>
      </c>
      <c r="K54" s="67">
        <f ca="1">VLOOKUP(G54,DiscountRate!$A$2:$E$26,5,)</f>
        <v>0.87184327695623465</v>
      </c>
      <c r="L54" s="1">
        <v>3.2749999999999999</v>
      </c>
      <c r="M54" s="37">
        <f t="shared" si="1"/>
        <v>4.0899999988395725</v>
      </c>
      <c r="N54" s="4">
        <v>54781.529900000001</v>
      </c>
      <c r="O54" s="33">
        <f t="shared" si="2"/>
        <v>58109.499917261528</v>
      </c>
      <c r="P54" s="42">
        <f t="shared" ca="1" si="8"/>
        <v>50662.376830153335</v>
      </c>
    </row>
    <row r="55" spans="1:16" x14ac:dyDescent="0.2">
      <c r="H55" s="38">
        <f>SUM(H43:H54)</f>
        <v>839500</v>
      </c>
      <c r="I55" s="38">
        <f>SUM(I43:I54)</f>
        <v>805599.12450000003</v>
      </c>
      <c r="J55" s="38"/>
      <c r="K55" s="67" t="e">
        <f>VLOOKUP(G55,DiscountRate!$A$2:$E$26,5,)</f>
        <v>#N/A</v>
      </c>
      <c r="L55" s="34"/>
      <c r="M55" s="34"/>
      <c r="N55" s="41">
        <f>SUM(N43:N54)</f>
        <v>352637.93180000008</v>
      </c>
      <c r="O55" s="41">
        <f>SUM(O43:O54)</f>
        <v>368202.39990270993</v>
      </c>
      <c r="P55" s="41">
        <f ca="1">SUM(P43:P54)</f>
        <v>331360.89675797638</v>
      </c>
    </row>
    <row r="56" spans="1:16" x14ac:dyDescent="0.2">
      <c r="K56" s="67" t="e">
        <f>VLOOKUP(G56,DiscountRate!$A$2:$E$26,5,)</f>
        <v>#N/A</v>
      </c>
    </row>
    <row r="57" spans="1:16" s="1" customFormat="1" x14ac:dyDescent="0.2">
      <c r="A57" s="34" t="s">
        <v>185</v>
      </c>
      <c r="B57" s="2"/>
      <c r="F57" s="5"/>
      <c r="G57" s="2"/>
      <c r="H57" s="3"/>
      <c r="I57" s="3"/>
      <c r="J57" s="3"/>
      <c r="K57" s="67" t="e">
        <f>VLOOKUP(G57,DiscountRate!$A$2:$E$26,5,)</f>
        <v>#N/A</v>
      </c>
      <c r="N57" s="4"/>
      <c r="O57" s="33"/>
    </row>
    <row r="58" spans="1:16" s="1" customFormat="1" x14ac:dyDescent="0.2">
      <c r="A58" s="20" t="s">
        <v>37</v>
      </c>
      <c r="B58" s="21">
        <v>37180</v>
      </c>
      <c r="C58" s="20" t="s">
        <v>71</v>
      </c>
      <c r="D58" s="20" t="s">
        <v>43</v>
      </c>
      <c r="E58" s="20" t="s">
        <v>36</v>
      </c>
      <c r="F58" s="22" t="s">
        <v>34</v>
      </c>
      <c r="G58" s="2">
        <v>37622</v>
      </c>
      <c r="H58" s="3">
        <v>-238700</v>
      </c>
      <c r="I58" s="3">
        <v>-232710.9713</v>
      </c>
      <c r="J58" s="67">
        <f>I58/H58</f>
        <v>0.97490980854629239</v>
      </c>
      <c r="K58" s="67">
        <f ca="1">VLOOKUP(G58,DiscountRate!$A$2:$E$26,5,)</f>
        <v>0.93405175453947986</v>
      </c>
      <c r="L58" s="1">
        <v>3.4049999999999998</v>
      </c>
      <c r="M58" s="37">
        <f t="shared" ref="M58:M66" si="9">(N58/I58)+L58</f>
        <v>3.8119999999179237</v>
      </c>
      <c r="N58" s="4">
        <v>-94713.365300000005</v>
      </c>
      <c r="O58" s="33">
        <f t="shared" ref="O58:O66" si="10">(M58-L58)*H58</f>
        <v>-97150.899980408431</v>
      </c>
      <c r="P58" s="42">
        <f ca="1">(M58-L58)*(H58*K58)</f>
        <v>-90743.968581790017</v>
      </c>
    </row>
    <row r="59" spans="1:16" s="1" customFormat="1" x14ac:dyDescent="0.2">
      <c r="A59" s="20" t="s">
        <v>37</v>
      </c>
      <c r="B59" s="21">
        <v>37180</v>
      </c>
      <c r="C59" s="20" t="s">
        <v>71</v>
      </c>
      <c r="D59" s="20" t="s">
        <v>43</v>
      </c>
      <c r="E59" s="20" t="s">
        <v>36</v>
      </c>
      <c r="F59" s="22" t="s">
        <v>34</v>
      </c>
      <c r="G59" s="2">
        <v>37653</v>
      </c>
      <c r="H59" s="3">
        <v>-215600</v>
      </c>
      <c r="I59" s="3">
        <v>-209647.52600000001</v>
      </c>
      <c r="J59" s="67">
        <f t="shared" ref="J59:J69" si="11">I59/H59</f>
        <v>0.97239112244897963</v>
      </c>
      <c r="K59" s="67">
        <f ca="1">VLOOKUP(G59,DiscountRate!$A$2:$E$26,5,)</f>
        <v>0.92857610721647754</v>
      </c>
      <c r="L59" s="1">
        <v>3.4049999999999998</v>
      </c>
      <c r="M59" s="37">
        <f t="shared" si="9"/>
        <v>3.7369999998473626</v>
      </c>
      <c r="N59" s="4">
        <v>-69602.978600000002</v>
      </c>
      <c r="O59" s="33">
        <f t="shared" si="10"/>
        <v>-71579.199967091423</v>
      </c>
      <c r="P59" s="42">
        <f t="shared" ref="P59:P69" ca="1" si="12">(M59-L59)*(H59*K59)</f>
        <v>-66466.734863111575</v>
      </c>
    </row>
    <row r="60" spans="1:16" s="1" customFormat="1" x14ac:dyDescent="0.2">
      <c r="A60" s="20" t="s">
        <v>37</v>
      </c>
      <c r="B60" s="21">
        <v>37180</v>
      </c>
      <c r="C60" s="20" t="s">
        <v>71</v>
      </c>
      <c r="D60" s="20" t="s">
        <v>43</v>
      </c>
      <c r="E60" s="20" t="s">
        <v>36</v>
      </c>
      <c r="F60" s="22" t="s">
        <v>34</v>
      </c>
      <c r="G60" s="2">
        <v>37681</v>
      </c>
      <c r="H60" s="3">
        <v>-238700</v>
      </c>
      <c r="I60" s="3">
        <v>-231548.80710000001</v>
      </c>
      <c r="J60" s="67">
        <f t="shared" si="11"/>
        <v>0.97004108546292422</v>
      </c>
      <c r="K60" s="67">
        <f ca="1">VLOOKUP(G60,DiscountRate!$A$2:$E$26,5,)</f>
        <v>0.92358261547872944</v>
      </c>
      <c r="L60" s="1">
        <v>3.4049999999999998</v>
      </c>
      <c r="M60" s="37">
        <f t="shared" si="9"/>
        <v>3.6469999999213987</v>
      </c>
      <c r="N60" s="4">
        <v>-56034.811300000001</v>
      </c>
      <c r="O60" s="33">
        <f t="shared" si="10"/>
        <v>-57765.399981237912</v>
      </c>
      <c r="P60" s="42">
        <f t="shared" ca="1" si="12"/>
        <v>-53351.11919884666</v>
      </c>
    </row>
    <row r="61" spans="1:16" s="1" customFormat="1" x14ac:dyDescent="0.2">
      <c r="A61" s="20" t="s">
        <v>37</v>
      </c>
      <c r="B61" s="21">
        <v>37180</v>
      </c>
      <c r="C61" s="20" t="s">
        <v>71</v>
      </c>
      <c r="D61" s="20" t="s">
        <v>43</v>
      </c>
      <c r="E61" s="20" t="s">
        <v>36</v>
      </c>
      <c r="F61" s="22" t="s">
        <v>34</v>
      </c>
      <c r="G61" s="2">
        <v>37712</v>
      </c>
      <c r="H61" s="3">
        <v>-231000</v>
      </c>
      <c r="I61" s="3">
        <v>-223454.87280000001</v>
      </c>
      <c r="J61" s="67">
        <f t="shared" si="11"/>
        <v>0.96733711168831171</v>
      </c>
      <c r="K61" s="67">
        <f ca="1">VLOOKUP(G61,DiscountRate!$A$2:$E$26,5,)</f>
        <v>0.91798462809442494</v>
      </c>
      <c r="L61" s="1">
        <v>3.4049999999999998</v>
      </c>
      <c r="M61" s="37">
        <f t="shared" si="9"/>
        <v>3.546999999831733</v>
      </c>
      <c r="N61" s="4">
        <v>-31730.591899999999</v>
      </c>
      <c r="O61" s="33">
        <f t="shared" si="10"/>
        <v>-32801.999961130365</v>
      </c>
      <c r="P61" s="42">
        <f t="shared" ca="1" si="12"/>
        <v>-30111.7317350716</v>
      </c>
    </row>
    <row r="62" spans="1:16" s="1" customFormat="1" x14ac:dyDescent="0.2">
      <c r="A62" s="20" t="s">
        <v>37</v>
      </c>
      <c r="B62" s="21">
        <v>37180</v>
      </c>
      <c r="C62" s="20" t="s">
        <v>71</v>
      </c>
      <c r="D62" s="20" t="s">
        <v>43</v>
      </c>
      <c r="E62" s="20" t="s">
        <v>36</v>
      </c>
      <c r="F62" s="22" t="s">
        <v>34</v>
      </c>
      <c r="G62" s="2">
        <v>37742</v>
      </c>
      <c r="H62" s="3">
        <v>-238700</v>
      </c>
      <c r="I62" s="3">
        <v>-230255.6912</v>
      </c>
      <c r="J62" s="67">
        <f t="shared" si="11"/>
        <v>0.96462375869291994</v>
      </c>
      <c r="K62" s="67">
        <f ca="1">VLOOKUP(G62,DiscountRate!$A$2:$E$26,5,)</f>
        <v>0.9125035124365013</v>
      </c>
      <c r="L62" s="1">
        <v>3.4049999999999998</v>
      </c>
      <c r="M62" s="37">
        <f t="shared" si="9"/>
        <v>3.5519999999722045</v>
      </c>
      <c r="N62" s="4">
        <v>-33847.586600000002</v>
      </c>
      <c r="O62" s="33">
        <f t="shared" si="10"/>
        <v>-35088.899993365259</v>
      </c>
      <c r="P62" s="42">
        <f t="shared" ca="1" si="12"/>
        <v>-32018.74449147893</v>
      </c>
    </row>
    <row r="63" spans="1:16" s="1" customFormat="1" x14ac:dyDescent="0.2">
      <c r="A63" s="20" t="s">
        <v>37</v>
      </c>
      <c r="B63" s="21">
        <v>37180</v>
      </c>
      <c r="C63" s="20" t="s">
        <v>71</v>
      </c>
      <c r="D63" s="20" t="s">
        <v>43</v>
      </c>
      <c r="E63" s="20" t="s">
        <v>36</v>
      </c>
      <c r="F63" s="22" t="s">
        <v>34</v>
      </c>
      <c r="G63" s="2">
        <v>37773</v>
      </c>
      <c r="H63" s="3">
        <v>-231000</v>
      </c>
      <c r="I63" s="3">
        <v>-222160.24969999999</v>
      </c>
      <c r="J63" s="67">
        <f t="shared" si="11"/>
        <v>0.9617326826839826</v>
      </c>
      <c r="K63" s="67">
        <f ca="1">VLOOKUP(G63,DiscountRate!$A$2:$E$26,5,)</f>
        <v>0.90678597314081588</v>
      </c>
      <c r="L63" s="1">
        <v>3.4049999999999998</v>
      </c>
      <c r="M63" s="37">
        <f t="shared" si="9"/>
        <v>3.583000000240367</v>
      </c>
      <c r="N63" s="4">
        <v>-39544.5245</v>
      </c>
      <c r="O63" s="33">
        <f t="shared" si="10"/>
        <v>-41118.000055524826</v>
      </c>
      <c r="P63" s="42">
        <f t="shared" ca="1" si="12"/>
        <v>-37285.225693953202</v>
      </c>
    </row>
    <row r="64" spans="1:16" s="1" customFormat="1" x14ac:dyDescent="0.2">
      <c r="A64" s="20" t="s">
        <v>37</v>
      </c>
      <c r="B64" s="21">
        <v>37180</v>
      </c>
      <c r="C64" s="20" t="s">
        <v>71</v>
      </c>
      <c r="D64" s="20" t="s">
        <v>43</v>
      </c>
      <c r="E64" s="20" t="s">
        <v>36</v>
      </c>
      <c r="F64" s="22" t="s">
        <v>34</v>
      </c>
      <c r="G64" s="2">
        <v>37803</v>
      </c>
      <c r="H64" s="3">
        <v>-238700</v>
      </c>
      <c r="I64" s="3">
        <v>-228874.25349999999</v>
      </c>
      <c r="J64" s="67">
        <f t="shared" si="11"/>
        <v>0.95883642019271043</v>
      </c>
      <c r="K64" s="67">
        <f ca="1">VLOOKUP(G64,DiscountRate!$A$2:$E$26,5,)</f>
        <v>0.90118890656279271</v>
      </c>
      <c r="L64" s="1">
        <v>3.4049999999999998</v>
      </c>
      <c r="M64" s="37">
        <f t="shared" si="9"/>
        <v>3.616999999816493</v>
      </c>
      <c r="N64" s="4">
        <v>-48521.341699999997</v>
      </c>
      <c r="O64" s="33">
        <f t="shared" si="10"/>
        <v>-50604.399956196925</v>
      </c>
      <c r="P64" s="42">
        <f t="shared" ca="1" si="12"/>
        <v>-45604.123863791341</v>
      </c>
    </row>
    <row r="65" spans="1:16" s="1" customFormat="1" x14ac:dyDescent="0.2">
      <c r="A65" s="20" t="s">
        <v>37</v>
      </c>
      <c r="B65" s="21">
        <v>37180</v>
      </c>
      <c r="C65" s="20" t="s">
        <v>71</v>
      </c>
      <c r="D65" s="20" t="s">
        <v>43</v>
      </c>
      <c r="E65" s="20" t="s">
        <v>36</v>
      </c>
      <c r="F65" s="22" t="s">
        <v>34</v>
      </c>
      <c r="G65" s="2">
        <v>37834</v>
      </c>
      <c r="H65" s="3">
        <v>-238700</v>
      </c>
      <c r="I65" s="3">
        <v>-228133.80119999999</v>
      </c>
      <c r="J65" s="67">
        <f t="shared" si="11"/>
        <v>0.95573439966485119</v>
      </c>
      <c r="K65" s="67">
        <f ca="1">VLOOKUP(G65,DiscountRate!$A$2:$E$26,5,)</f>
        <v>0.89533319192750405</v>
      </c>
      <c r="L65" s="1">
        <v>3.4049999999999998</v>
      </c>
      <c r="M65" s="37">
        <f t="shared" si="9"/>
        <v>3.6669999999368788</v>
      </c>
      <c r="N65" s="4">
        <v>-59771.055899999999</v>
      </c>
      <c r="O65" s="33">
        <f t="shared" si="10"/>
        <v>-62539.399984933007</v>
      </c>
      <c r="P65" s="42">
        <f t="shared" ca="1" si="12"/>
        <v>-55993.600609740963</v>
      </c>
    </row>
    <row r="66" spans="1:16" s="1" customFormat="1" x14ac:dyDescent="0.2">
      <c r="A66" s="20" t="s">
        <v>37</v>
      </c>
      <c r="B66" s="21">
        <v>37180</v>
      </c>
      <c r="C66" s="20" t="s">
        <v>71</v>
      </c>
      <c r="D66" s="20" t="s">
        <v>43</v>
      </c>
      <c r="E66" s="20" t="s">
        <v>36</v>
      </c>
      <c r="F66" s="22" t="s">
        <v>34</v>
      </c>
      <c r="G66" s="2">
        <v>37865</v>
      </c>
      <c r="H66" s="3">
        <v>-231000</v>
      </c>
      <c r="I66" s="3">
        <v>-220037.41010000001</v>
      </c>
      <c r="J66" s="67">
        <f t="shared" si="11"/>
        <v>0.95254290086580096</v>
      </c>
      <c r="K66" s="67">
        <f ca="1">VLOOKUP(G66,DiscountRate!$A$2:$E$26,5,)</f>
        <v>0.88942439451081245</v>
      </c>
      <c r="L66" s="1">
        <v>3.4049999999999998</v>
      </c>
      <c r="M66" s="37">
        <f t="shared" si="9"/>
        <v>3.6769999997854907</v>
      </c>
      <c r="N66" s="4">
        <v>-59850.175499999998</v>
      </c>
      <c r="O66" s="33">
        <f t="shared" si="10"/>
        <v>-62831.999950448408</v>
      </c>
      <c r="P66" s="42">
        <f t="shared" ca="1" si="12"/>
        <v>-55884.31351183098</v>
      </c>
    </row>
    <row r="67" spans="1:16" s="1" customFormat="1" x14ac:dyDescent="0.2">
      <c r="A67" s="20" t="s">
        <v>37</v>
      </c>
      <c r="B67" s="21">
        <v>37180</v>
      </c>
      <c r="C67" s="20" t="s">
        <v>71</v>
      </c>
      <c r="D67" s="20" t="s">
        <v>43</v>
      </c>
      <c r="E67" s="20" t="s">
        <v>36</v>
      </c>
      <c r="F67" s="22" t="s">
        <v>34</v>
      </c>
      <c r="G67" s="2">
        <v>37895</v>
      </c>
      <c r="H67" s="3">
        <v>-238700</v>
      </c>
      <c r="I67" s="3">
        <v>-226617.1453</v>
      </c>
      <c r="J67" s="67">
        <f t="shared" si="11"/>
        <v>0.9493805835777126</v>
      </c>
      <c r="K67" s="67">
        <f ca="1">VLOOKUP(G67,DiscountRate!$A$2:$E$26,5,)</f>
        <v>0.8836665610103146</v>
      </c>
      <c r="L67" s="1">
        <v>3.4049999999999998</v>
      </c>
      <c r="M67" s="37">
        <f>(N67/I67)+L67</f>
        <v>3.7220000001760676</v>
      </c>
      <c r="N67" s="4">
        <v>-71837.6351</v>
      </c>
      <c r="O67" s="33">
        <f>(M67-L67)*H67</f>
        <v>-75667.900042027381</v>
      </c>
      <c r="P67" s="42">
        <f t="shared" ca="1" si="12"/>
        <v>-66865.193009010574</v>
      </c>
    </row>
    <row r="68" spans="1:16" s="1" customFormat="1" x14ac:dyDescent="0.2">
      <c r="A68" s="20" t="s">
        <v>37</v>
      </c>
      <c r="B68" s="21">
        <v>37180</v>
      </c>
      <c r="C68" s="20" t="s">
        <v>71</v>
      </c>
      <c r="D68" s="20" t="s">
        <v>43</v>
      </c>
      <c r="E68" s="20" t="s">
        <v>36</v>
      </c>
      <c r="F68" s="22" t="s">
        <v>34</v>
      </c>
      <c r="G68" s="2">
        <v>37926</v>
      </c>
      <c r="H68" s="3">
        <v>-231000</v>
      </c>
      <c r="I68" s="3">
        <v>-218535.5453</v>
      </c>
      <c r="J68" s="67">
        <f t="shared" si="11"/>
        <v>0.94604132164502164</v>
      </c>
      <c r="K68" s="67">
        <f ca="1">VLOOKUP(G68,DiscountRate!$A$2:$E$26,5,)</f>
        <v>0.87768062294044302</v>
      </c>
      <c r="L68" s="1">
        <v>3.4049999999999998</v>
      </c>
      <c r="M68" s="37">
        <f t="shared" ref="M68:M78" si="13">(N68/I68)+L68</f>
        <v>3.9100000001075337</v>
      </c>
      <c r="N68" s="4">
        <v>-110360.4504</v>
      </c>
      <c r="O68" s="33">
        <f>(M68-L68)*H68</f>
        <v>-116655.00002484032</v>
      </c>
      <c r="P68" s="42">
        <f t="shared" ca="1" si="12"/>
        <v>-102385.83309091926</v>
      </c>
    </row>
    <row r="69" spans="1:16" s="1" customFormat="1" x14ac:dyDescent="0.2">
      <c r="A69" s="20" t="s">
        <v>37</v>
      </c>
      <c r="B69" s="21">
        <v>37180</v>
      </c>
      <c r="C69" s="20" t="s">
        <v>71</v>
      </c>
      <c r="D69" s="20" t="s">
        <v>43</v>
      </c>
      <c r="E69" s="20" t="s">
        <v>36</v>
      </c>
      <c r="F69" s="22" t="s">
        <v>34</v>
      </c>
      <c r="G69" s="2">
        <v>37956</v>
      </c>
      <c r="H69" s="3">
        <v>-238700</v>
      </c>
      <c r="I69" s="3">
        <v>-225029.4908</v>
      </c>
      <c r="J69" s="67">
        <f t="shared" si="11"/>
        <v>0.94272932886468375</v>
      </c>
      <c r="K69" s="67">
        <f ca="1">VLOOKUP(G69,DiscountRate!$A$2:$E$26,5,)</f>
        <v>0.87184327695623465</v>
      </c>
      <c r="L69" s="1">
        <v>3.4049999999999998</v>
      </c>
      <c r="M69" s="37">
        <f t="shared" si="13"/>
        <v>4.0900000000088879</v>
      </c>
      <c r="N69" s="4">
        <v>-154145.20120000001</v>
      </c>
      <c r="O69" s="33">
        <f>(M69-L69)*H69</f>
        <v>-163509.50000212158</v>
      </c>
      <c r="P69" s="42">
        <f t="shared" ca="1" si="12"/>
        <v>-142554.65829532515</v>
      </c>
    </row>
    <row r="70" spans="1:16" s="1" customFormat="1" x14ac:dyDescent="0.2">
      <c r="A70" s="34" t="s">
        <v>185</v>
      </c>
      <c r="B70" s="21"/>
      <c r="C70" s="20"/>
      <c r="D70" s="20"/>
      <c r="E70" s="20"/>
      <c r="F70" s="22"/>
      <c r="G70" s="2"/>
      <c r="H70" s="38">
        <f>SUM(H58:H69)</f>
        <v>-2810500</v>
      </c>
      <c r="I70" s="38">
        <f>SUM(I58:I69)</f>
        <v>-2697005.7642999999</v>
      </c>
      <c r="J70" s="38"/>
      <c r="K70" s="67" t="e">
        <f>VLOOKUP(G70,DiscountRate!$A$2:$E$26,5,)</f>
        <v>#N/A</v>
      </c>
      <c r="L70" s="34"/>
      <c r="M70" s="34"/>
      <c r="N70" s="41">
        <f>SUM(N58:N69)</f>
        <v>-829959.71799999999</v>
      </c>
      <c r="O70" s="41">
        <f>SUM(O58:O69)</f>
        <v>-867312.59989932587</v>
      </c>
      <c r="P70" s="41">
        <f ca="1">SUM(P58:P69)</f>
        <v>-779265.24694487022</v>
      </c>
    </row>
    <row r="71" spans="1:16" s="1" customFormat="1" x14ac:dyDescent="0.2">
      <c r="A71" s="20" t="s">
        <v>40</v>
      </c>
      <c r="B71" s="21">
        <v>37180</v>
      </c>
      <c r="C71" s="20" t="s">
        <v>72</v>
      </c>
      <c r="D71" s="20" t="s">
        <v>43</v>
      </c>
      <c r="E71" s="20" t="s">
        <v>36</v>
      </c>
      <c r="F71" s="22" t="s">
        <v>34</v>
      </c>
      <c r="G71" s="2">
        <v>37622</v>
      </c>
      <c r="H71" s="3">
        <v>-71300</v>
      </c>
      <c r="I71" s="3">
        <v>-69511.069300000003</v>
      </c>
      <c r="J71" s="67">
        <f>I71/H71</f>
        <v>0.9749098078541375</v>
      </c>
      <c r="K71" s="67">
        <f ca="1">VLOOKUP(G71,DiscountRate!$A$2:$E$26,5,)</f>
        <v>0.93405175453947986</v>
      </c>
      <c r="L71" s="1">
        <v>3.4049999999999998</v>
      </c>
      <c r="M71" s="37">
        <f t="shared" si="13"/>
        <v>3.8119999999266301</v>
      </c>
      <c r="N71" s="4">
        <v>-28291.0052</v>
      </c>
      <c r="O71" s="33">
        <f t="shared" ref="O71:O82" si="14">(M71-L71)*H71</f>
        <v>-29019.099994768738</v>
      </c>
      <c r="P71" s="42">
        <f ca="1">(M71-L71)*(H71*K71)</f>
        <v>-27105.341265270348</v>
      </c>
    </row>
    <row r="72" spans="1:16" s="1" customFormat="1" x14ac:dyDescent="0.2">
      <c r="A72" s="20" t="s">
        <v>40</v>
      </c>
      <c r="B72" s="21">
        <v>37180</v>
      </c>
      <c r="C72" s="20" t="s">
        <v>72</v>
      </c>
      <c r="D72" s="20" t="s">
        <v>43</v>
      </c>
      <c r="E72" s="20" t="s">
        <v>36</v>
      </c>
      <c r="F72" s="22" t="s">
        <v>34</v>
      </c>
      <c r="G72" s="2">
        <v>37653</v>
      </c>
      <c r="H72" s="3">
        <v>-64400</v>
      </c>
      <c r="I72" s="3">
        <v>-62621.988299999997</v>
      </c>
      <c r="J72" s="67">
        <f t="shared" ref="J72:J82" si="15">I72/H72</f>
        <v>0.97239112267080741</v>
      </c>
      <c r="K72" s="67">
        <f ca="1">VLOOKUP(G72,DiscountRate!$A$2:$E$26,5,)</f>
        <v>0.92857610721647754</v>
      </c>
      <c r="L72" s="1">
        <v>3.4049999999999998</v>
      </c>
      <c r="M72" s="37">
        <f t="shared" si="13"/>
        <v>3.736999999750886</v>
      </c>
      <c r="N72" s="4">
        <v>-20790.500100000001</v>
      </c>
      <c r="O72" s="33">
        <f t="shared" si="14"/>
        <v>-21380.799983957073</v>
      </c>
      <c r="P72" s="42">
        <f t="shared" ref="P72:P82" ca="1" si="16">(M72-L72)*(H72*K72)</f>
        <v>-19853.700018276984</v>
      </c>
    </row>
    <row r="73" spans="1:16" s="1" customFormat="1" x14ac:dyDescent="0.2">
      <c r="A73" s="20" t="s">
        <v>40</v>
      </c>
      <c r="B73" s="21">
        <v>37180</v>
      </c>
      <c r="C73" s="20" t="s">
        <v>72</v>
      </c>
      <c r="D73" s="20" t="s">
        <v>43</v>
      </c>
      <c r="E73" s="20" t="s">
        <v>36</v>
      </c>
      <c r="F73" s="22" t="s">
        <v>34</v>
      </c>
      <c r="G73" s="2">
        <v>37681</v>
      </c>
      <c r="H73" s="3">
        <v>-71300</v>
      </c>
      <c r="I73" s="3">
        <v>-69163.929399999994</v>
      </c>
      <c r="J73" s="67">
        <f t="shared" si="15"/>
        <v>0.97004108555399715</v>
      </c>
      <c r="K73" s="67">
        <f ca="1">VLOOKUP(G73,DiscountRate!$A$2:$E$26,5,)</f>
        <v>0.92358261547872944</v>
      </c>
      <c r="L73" s="1">
        <v>3.4049999999999998</v>
      </c>
      <c r="M73" s="37">
        <f t="shared" si="13"/>
        <v>3.6469999997860154</v>
      </c>
      <c r="N73" s="4">
        <v>-16737.670900000001</v>
      </c>
      <c r="O73" s="33">
        <f t="shared" si="14"/>
        <v>-17254.599984742912</v>
      </c>
      <c r="P73" s="42">
        <f t="shared" ca="1" si="16"/>
        <v>-15936.048582948106</v>
      </c>
    </row>
    <row r="74" spans="1:16" s="1" customFormat="1" x14ac:dyDescent="0.2">
      <c r="A74" s="20" t="s">
        <v>40</v>
      </c>
      <c r="B74" s="21">
        <v>37180</v>
      </c>
      <c r="C74" s="20" t="s">
        <v>72</v>
      </c>
      <c r="D74" s="20" t="s">
        <v>43</v>
      </c>
      <c r="E74" s="20" t="s">
        <v>36</v>
      </c>
      <c r="F74" s="22" t="s">
        <v>34</v>
      </c>
      <c r="G74" s="2">
        <v>37712</v>
      </c>
      <c r="H74" s="3">
        <v>-69000</v>
      </c>
      <c r="I74" s="3">
        <v>-66746.260699999999</v>
      </c>
      <c r="J74" s="67">
        <f t="shared" si="15"/>
        <v>0.96733711159420288</v>
      </c>
      <c r="K74" s="67">
        <f ca="1">VLOOKUP(G74,DiscountRate!$A$2:$E$26,5,)</f>
        <v>0.91798462809442494</v>
      </c>
      <c r="L74" s="1">
        <v>3.4049999999999998</v>
      </c>
      <c r="M74" s="37">
        <f t="shared" si="13"/>
        <v>3.5469999997093469</v>
      </c>
      <c r="N74" s="4">
        <v>-9477.9689999999991</v>
      </c>
      <c r="O74" s="33">
        <f t="shared" si="14"/>
        <v>-9797.999979944947</v>
      </c>
      <c r="P74" s="42">
        <f t="shared" ca="1" si="16"/>
        <v>-8994.4133676589463</v>
      </c>
    </row>
    <row r="75" spans="1:16" s="1" customFormat="1" x14ac:dyDescent="0.2">
      <c r="A75" s="20" t="s">
        <v>40</v>
      </c>
      <c r="B75" s="21">
        <v>37180</v>
      </c>
      <c r="C75" s="20" t="s">
        <v>72</v>
      </c>
      <c r="D75" s="20" t="s">
        <v>43</v>
      </c>
      <c r="E75" s="20" t="s">
        <v>36</v>
      </c>
      <c r="F75" s="22" t="s">
        <v>34</v>
      </c>
      <c r="G75" s="2">
        <v>37742</v>
      </c>
      <c r="H75" s="3">
        <v>-71300</v>
      </c>
      <c r="I75" s="3">
        <v>-68777.673999999999</v>
      </c>
      <c r="J75" s="67">
        <f t="shared" si="15"/>
        <v>0.96462375876577844</v>
      </c>
      <c r="K75" s="67">
        <f ca="1">VLOOKUP(G75,DiscountRate!$A$2:$E$26,5,)</f>
        <v>0.9125035124365013</v>
      </c>
      <c r="L75" s="1">
        <v>3.4049999999999998</v>
      </c>
      <c r="M75" s="37">
        <f t="shared" si="13"/>
        <v>3.5520000003198708</v>
      </c>
      <c r="N75" s="4">
        <v>-10110.3181</v>
      </c>
      <c r="O75" s="33">
        <f t="shared" si="14"/>
        <v>-10481.100022806804</v>
      </c>
      <c r="P75" s="42">
        <f t="shared" ca="1" si="16"/>
        <v>-9564.040585009503</v>
      </c>
    </row>
    <row r="76" spans="1:16" s="1" customFormat="1" x14ac:dyDescent="0.2">
      <c r="A76" s="20" t="s">
        <v>40</v>
      </c>
      <c r="B76" s="21">
        <v>37180</v>
      </c>
      <c r="C76" s="20" t="s">
        <v>72</v>
      </c>
      <c r="D76" s="20" t="s">
        <v>43</v>
      </c>
      <c r="E76" s="20" t="s">
        <v>36</v>
      </c>
      <c r="F76" s="22" t="s">
        <v>34</v>
      </c>
      <c r="G76" s="2">
        <v>37773</v>
      </c>
      <c r="H76" s="3">
        <v>-69000</v>
      </c>
      <c r="I76" s="3">
        <v>-66359.555099999998</v>
      </c>
      <c r="J76" s="67">
        <f t="shared" si="15"/>
        <v>0.9617326826086956</v>
      </c>
      <c r="K76" s="67">
        <f ca="1">VLOOKUP(G76,DiscountRate!$A$2:$E$26,5,)</f>
        <v>0.90678597314081588</v>
      </c>
      <c r="L76" s="1">
        <v>3.4049999999999998</v>
      </c>
      <c r="M76" s="37">
        <f t="shared" si="13"/>
        <v>3.5829999998824582</v>
      </c>
      <c r="N76" s="4">
        <v>-11812.0008</v>
      </c>
      <c r="O76" s="33">
        <f t="shared" si="14"/>
        <v>-12281.99999188963</v>
      </c>
      <c r="P76" s="42">
        <f t="shared" ca="1" si="16"/>
        <v>-11137.145314761132</v>
      </c>
    </row>
    <row r="77" spans="1:16" s="1" customFormat="1" x14ac:dyDescent="0.2">
      <c r="A77" s="20" t="s">
        <v>40</v>
      </c>
      <c r="B77" s="21">
        <v>37180</v>
      </c>
      <c r="C77" s="20" t="s">
        <v>72</v>
      </c>
      <c r="D77" s="20" t="s">
        <v>43</v>
      </c>
      <c r="E77" s="20" t="s">
        <v>36</v>
      </c>
      <c r="F77" s="22" t="s">
        <v>34</v>
      </c>
      <c r="G77" s="2">
        <v>37803</v>
      </c>
      <c r="H77" s="3">
        <v>-71300</v>
      </c>
      <c r="I77" s="3">
        <v>-68365.036800000002</v>
      </c>
      <c r="J77" s="67">
        <f t="shared" si="15"/>
        <v>0.95883642075736331</v>
      </c>
      <c r="K77" s="67">
        <f ca="1">VLOOKUP(G77,DiscountRate!$A$2:$E$26,5,)</f>
        <v>0.90118890656279271</v>
      </c>
      <c r="L77" s="1">
        <v>3.4049999999999998</v>
      </c>
      <c r="M77" s="37">
        <f t="shared" si="13"/>
        <v>3.616999999976596</v>
      </c>
      <c r="N77" s="4">
        <v>-14493.3878</v>
      </c>
      <c r="O77" s="33">
        <f t="shared" si="14"/>
        <v>-15115.599998331312</v>
      </c>
      <c r="P77" s="42">
        <f t="shared" ca="1" si="16"/>
        <v>-13622.011034536747</v>
      </c>
    </row>
    <row r="78" spans="1:16" s="1" customFormat="1" x14ac:dyDescent="0.2">
      <c r="A78" s="20" t="s">
        <v>40</v>
      </c>
      <c r="B78" s="21">
        <v>37180</v>
      </c>
      <c r="C78" s="20" t="s">
        <v>72</v>
      </c>
      <c r="D78" s="20" t="s">
        <v>43</v>
      </c>
      <c r="E78" s="20" t="s">
        <v>36</v>
      </c>
      <c r="F78" s="22" t="s">
        <v>34</v>
      </c>
      <c r="G78" s="2">
        <v>37834</v>
      </c>
      <c r="H78" s="3">
        <v>-71300</v>
      </c>
      <c r="I78" s="3">
        <v>-68143.862699999998</v>
      </c>
      <c r="J78" s="67">
        <f t="shared" si="15"/>
        <v>0.95573439971949503</v>
      </c>
      <c r="K78" s="67">
        <f ca="1">VLOOKUP(G78,DiscountRate!$A$2:$E$26,5,)</f>
        <v>0.89533319192750405</v>
      </c>
      <c r="L78" s="1">
        <v>3.4049999999999998</v>
      </c>
      <c r="M78" s="37">
        <f t="shared" si="13"/>
        <v>3.6669999995979095</v>
      </c>
      <c r="N78" s="4">
        <v>-17853.691999999999</v>
      </c>
      <c r="O78" s="33">
        <f t="shared" si="14"/>
        <v>-18680.599971330957</v>
      </c>
      <c r="P78" s="42">
        <f t="shared" ca="1" si="16"/>
        <v>-16725.361199452585</v>
      </c>
    </row>
    <row r="79" spans="1:16" s="1" customFormat="1" x14ac:dyDescent="0.2">
      <c r="A79" s="20" t="s">
        <v>40</v>
      </c>
      <c r="B79" s="21">
        <v>37180</v>
      </c>
      <c r="C79" s="20" t="s">
        <v>72</v>
      </c>
      <c r="D79" s="20" t="s">
        <v>43</v>
      </c>
      <c r="E79" s="20" t="s">
        <v>36</v>
      </c>
      <c r="F79" s="22" t="s">
        <v>34</v>
      </c>
      <c r="G79" s="2">
        <v>37865</v>
      </c>
      <c r="H79" s="3">
        <v>-69000</v>
      </c>
      <c r="I79" s="3">
        <v>-65725.460200000001</v>
      </c>
      <c r="J79" s="67">
        <f t="shared" si="15"/>
        <v>0.95254290144927534</v>
      </c>
      <c r="K79" s="67">
        <f ca="1">VLOOKUP(G79,DiscountRate!$A$2:$E$26,5,)</f>
        <v>0.88942439451081245</v>
      </c>
      <c r="L79" s="1">
        <v>3.4049999999999998</v>
      </c>
      <c r="M79" s="37">
        <f>(N79/I79)+L79</f>
        <v>3.6770000003894987</v>
      </c>
      <c r="N79" s="4">
        <v>-17877.325199999999</v>
      </c>
      <c r="O79" s="33">
        <f t="shared" si="14"/>
        <v>-18768.000026875423</v>
      </c>
      <c r="P79" s="42">
        <f t="shared" ca="1" si="16"/>
        <v>-16692.717060082585</v>
      </c>
    </row>
    <row r="80" spans="1:16" s="1" customFormat="1" x14ac:dyDescent="0.2">
      <c r="A80" s="20" t="s">
        <v>40</v>
      </c>
      <c r="B80" s="21">
        <v>37180</v>
      </c>
      <c r="C80" s="20" t="s">
        <v>72</v>
      </c>
      <c r="D80" s="20" t="s">
        <v>43</v>
      </c>
      <c r="E80" s="20" t="s">
        <v>36</v>
      </c>
      <c r="F80" s="22" t="s">
        <v>34</v>
      </c>
      <c r="G80" s="2">
        <v>37895</v>
      </c>
      <c r="H80" s="3">
        <v>-71300</v>
      </c>
      <c r="I80" s="3">
        <v>-67690.835600000006</v>
      </c>
      <c r="J80" s="67">
        <f t="shared" si="15"/>
        <v>0.94938058345021048</v>
      </c>
      <c r="K80" s="67">
        <f ca="1">VLOOKUP(G80,DiscountRate!$A$2:$E$26,5,)</f>
        <v>0.8836665610103146</v>
      </c>
      <c r="L80" s="1">
        <v>3.4049999999999998</v>
      </c>
      <c r="M80" s="37">
        <f t="shared" ref="M80:M90" si="17">(N80/I80)+L80</f>
        <v>3.7220000002186411</v>
      </c>
      <c r="N80" s="4">
        <v>-21457.994900000002</v>
      </c>
      <c r="O80" s="33">
        <f t="shared" si="14"/>
        <v>-22602.100015589123</v>
      </c>
      <c r="P80" s="42">
        <f t="shared" ca="1" si="16"/>
        <v>-19972.719992386817</v>
      </c>
    </row>
    <row r="81" spans="1:16" s="1" customFormat="1" x14ac:dyDescent="0.2">
      <c r="A81" s="20" t="s">
        <v>40</v>
      </c>
      <c r="B81" s="21">
        <v>37180</v>
      </c>
      <c r="C81" s="20" t="s">
        <v>72</v>
      </c>
      <c r="D81" s="20" t="s">
        <v>43</v>
      </c>
      <c r="E81" s="20" t="s">
        <v>36</v>
      </c>
      <c r="F81" s="22" t="s">
        <v>34</v>
      </c>
      <c r="G81" s="2">
        <v>37926</v>
      </c>
      <c r="H81" s="3">
        <v>-69000</v>
      </c>
      <c r="I81" s="3">
        <v>-65276.851199999997</v>
      </c>
      <c r="J81" s="67">
        <f t="shared" si="15"/>
        <v>0.94604132173913036</v>
      </c>
      <c r="K81" s="67">
        <f ca="1">VLOOKUP(G81,DiscountRate!$A$2:$E$26,5,)</f>
        <v>0.87768062294044302</v>
      </c>
      <c r="L81" s="1">
        <v>3.4049999999999998</v>
      </c>
      <c r="M81" s="37">
        <f t="shared" si="17"/>
        <v>3.9099999991421153</v>
      </c>
      <c r="N81" s="4">
        <v>-32964.809800000003</v>
      </c>
      <c r="O81" s="33">
        <f t="shared" si="14"/>
        <v>-34844.999940805967</v>
      </c>
      <c r="P81" s="42">
        <f t="shared" ca="1" si="16"/>
        <v>-30582.78125440628</v>
      </c>
    </row>
    <row r="82" spans="1:16" s="1" customFormat="1" x14ac:dyDescent="0.2">
      <c r="A82" s="20" t="s">
        <v>40</v>
      </c>
      <c r="B82" s="21">
        <v>37180</v>
      </c>
      <c r="C82" s="20" t="s">
        <v>72</v>
      </c>
      <c r="D82" s="20" t="s">
        <v>43</v>
      </c>
      <c r="E82" s="20" t="s">
        <v>36</v>
      </c>
      <c r="F82" s="22" t="s">
        <v>34</v>
      </c>
      <c r="G82" s="2">
        <v>37956</v>
      </c>
      <c r="H82" s="3">
        <v>-71300</v>
      </c>
      <c r="I82" s="3">
        <v>-67216.601200000005</v>
      </c>
      <c r="J82" s="67">
        <f t="shared" si="15"/>
        <v>0.94272932959326794</v>
      </c>
      <c r="K82" s="67">
        <f ca="1">VLOOKUP(G82,DiscountRate!$A$2:$E$26,5,)</f>
        <v>0.87184327695623465</v>
      </c>
      <c r="L82" s="1">
        <v>3.4049999999999998</v>
      </c>
      <c r="M82" s="37">
        <f t="shared" si="17"/>
        <v>4.0899999996726999</v>
      </c>
      <c r="N82" s="4">
        <v>-46043.371800000001</v>
      </c>
      <c r="O82" s="33">
        <f t="shared" si="14"/>
        <v>-48840.499976663516</v>
      </c>
      <c r="P82" s="42">
        <f t="shared" ca="1" si="16"/>
        <v>-42581.261547835224</v>
      </c>
    </row>
    <row r="83" spans="1:16" s="1" customFormat="1" x14ac:dyDescent="0.2">
      <c r="A83" s="32" t="s">
        <v>186</v>
      </c>
      <c r="B83" s="21"/>
      <c r="C83" s="20"/>
      <c r="D83" s="20"/>
      <c r="E83" s="20"/>
      <c r="F83" s="22"/>
      <c r="G83" s="2"/>
      <c r="H83" s="38">
        <f>SUM(H71:H82)</f>
        <v>-839500</v>
      </c>
      <c r="I83" s="38">
        <f>SUM(I71:I82)</f>
        <v>-805599.12450000003</v>
      </c>
      <c r="J83" s="38"/>
      <c r="K83" s="67" t="e">
        <f>VLOOKUP(G83,DiscountRate!$A$2:$E$26,5,)</f>
        <v>#N/A</v>
      </c>
      <c r="L83" s="34"/>
      <c r="M83" s="34"/>
      <c r="N83" s="41">
        <f>SUM(N71:N82)</f>
        <v>-247910.04559999998</v>
      </c>
      <c r="O83" s="41">
        <f>SUM(O71:O82)</f>
        <v>-259067.39988770639</v>
      </c>
      <c r="P83" s="41">
        <f ca="1">SUM(P71:P82)</f>
        <v>-232767.54122262527</v>
      </c>
    </row>
    <row r="84" spans="1:16" s="1" customFormat="1" x14ac:dyDescent="0.2">
      <c r="A84" s="20" t="s">
        <v>37</v>
      </c>
      <c r="B84" s="21">
        <v>37180</v>
      </c>
      <c r="C84" s="20" t="s">
        <v>73</v>
      </c>
      <c r="D84" s="20" t="s">
        <v>43</v>
      </c>
      <c r="E84" s="20" t="s">
        <v>36</v>
      </c>
      <c r="F84" s="22" t="s">
        <v>34</v>
      </c>
      <c r="G84" s="2">
        <v>37257</v>
      </c>
      <c r="H84" s="3">
        <v>238700</v>
      </c>
      <c r="I84" s="3">
        <v>237973.3707</v>
      </c>
      <c r="J84" s="67">
        <f>I84/H84</f>
        <v>0.99695588898198573</v>
      </c>
      <c r="K84" s="67">
        <f ca="1">VLOOKUP(G84,DiscountRate!$A$2:$E$26,5,)</f>
        <v>0.99326455832739824</v>
      </c>
      <c r="L84" s="1">
        <v>3.0449999999999999</v>
      </c>
      <c r="M84" s="37">
        <f t="shared" si="17"/>
        <v>3.1049999998235096</v>
      </c>
      <c r="N84" s="4">
        <v>14278.4022</v>
      </c>
      <c r="O84" s="33">
        <f t="shared" ref="O84:O91" si="18">(M84-L84)*H84</f>
        <v>14321.99995787176</v>
      </c>
      <c r="P84" s="42">
        <f ca="1">(M84-L84)*(H84*K84)</f>
        <v>14225.534962520511</v>
      </c>
    </row>
    <row r="85" spans="1:16" s="1" customFormat="1" x14ac:dyDescent="0.2">
      <c r="A85" s="20" t="s">
        <v>37</v>
      </c>
      <c r="B85" s="21">
        <v>37180</v>
      </c>
      <c r="C85" s="20" t="s">
        <v>73</v>
      </c>
      <c r="D85" s="20" t="s">
        <v>43</v>
      </c>
      <c r="E85" s="20" t="s">
        <v>36</v>
      </c>
      <c r="F85" s="22" t="s">
        <v>34</v>
      </c>
      <c r="G85" s="2">
        <v>37288</v>
      </c>
      <c r="H85" s="3">
        <v>215600</v>
      </c>
      <c r="I85" s="3">
        <v>214580.77170000001</v>
      </c>
      <c r="J85" s="67">
        <f t="shared" ref="J85:J95" si="19">I85/H85</f>
        <v>0.99527259601113183</v>
      </c>
      <c r="K85" s="67">
        <f ca="1">VLOOKUP(G85,DiscountRate!$A$2:$E$26,5,)</f>
        <v>0.98827960027930162</v>
      </c>
      <c r="L85" s="1">
        <v>3.0449999999999999</v>
      </c>
      <c r="M85" s="37">
        <f t="shared" si="17"/>
        <v>3.1300000000256314</v>
      </c>
      <c r="N85" s="4">
        <v>18239.365600000001</v>
      </c>
      <c r="O85" s="33">
        <f t="shared" si="18"/>
        <v>18326.000005526144</v>
      </c>
      <c r="P85" s="42">
        <f t="shared" ref="P85:P95" ca="1" si="20">(M85-L85)*(H85*K85)</f>
        <v>18111.211960179855</v>
      </c>
    </row>
    <row r="86" spans="1:16" s="1" customFormat="1" x14ac:dyDescent="0.2">
      <c r="A86" s="20" t="s">
        <v>37</v>
      </c>
      <c r="B86" s="21">
        <v>37180</v>
      </c>
      <c r="C86" s="20" t="s">
        <v>73</v>
      </c>
      <c r="D86" s="20" t="s">
        <v>43</v>
      </c>
      <c r="E86" s="20" t="s">
        <v>36</v>
      </c>
      <c r="F86" s="22" t="s">
        <v>34</v>
      </c>
      <c r="G86" s="2">
        <v>37316</v>
      </c>
      <c r="H86" s="3">
        <v>238700</v>
      </c>
      <c r="I86" s="3">
        <v>237218.45610000001</v>
      </c>
      <c r="J86" s="67">
        <f t="shared" si="19"/>
        <v>0.99379328068705497</v>
      </c>
      <c r="K86" s="67">
        <f ca="1">VLOOKUP(G86,DiscountRate!$A$2:$E$26,5,)</f>
        <v>0.98383817504248749</v>
      </c>
      <c r="L86" s="1">
        <v>3.0449999999999999</v>
      </c>
      <c r="M86" s="37">
        <f t="shared" si="17"/>
        <v>3.1020000000096957</v>
      </c>
      <c r="N86" s="4">
        <v>13521.451999999999</v>
      </c>
      <c r="O86" s="33">
        <f t="shared" si="18"/>
        <v>13605.900002314373</v>
      </c>
      <c r="P86" s="42">
        <f t="shared" ca="1" si="20"/>
        <v>13386.003828087549</v>
      </c>
    </row>
    <row r="87" spans="1:16" s="1" customFormat="1" x14ac:dyDescent="0.2">
      <c r="A87" s="20" t="s">
        <v>37</v>
      </c>
      <c r="B87" s="21">
        <v>37180</v>
      </c>
      <c r="C87" s="20" t="s">
        <v>73</v>
      </c>
      <c r="D87" s="20" t="s">
        <v>43</v>
      </c>
      <c r="E87" s="20" t="s">
        <v>36</v>
      </c>
      <c r="F87" s="22" t="s">
        <v>34</v>
      </c>
      <c r="G87" s="2">
        <v>37347</v>
      </c>
      <c r="H87" s="3">
        <v>231000</v>
      </c>
      <c r="I87" s="3">
        <v>229185.82120000001</v>
      </c>
      <c r="J87" s="67">
        <f t="shared" si="19"/>
        <v>0.99214641212121213</v>
      </c>
      <c r="K87" s="67">
        <f ca="1">VLOOKUP(G87,DiscountRate!$A$2:$E$26,5,)</f>
        <v>0.97893818890568229</v>
      </c>
      <c r="L87" s="1">
        <v>3.0449999999999999</v>
      </c>
      <c r="M87" s="37">
        <f t="shared" si="17"/>
        <v>3.0599999999214611</v>
      </c>
      <c r="N87" s="4">
        <v>3437.7873</v>
      </c>
      <c r="O87" s="33">
        <f t="shared" si="18"/>
        <v>3464.9999818575307</v>
      </c>
      <c r="P87" s="42">
        <f t="shared" ca="1" si="20"/>
        <v>3392.0208067978328</v>
      </c>
    </row>
    <row r="88" spans="1:16" s="1" customFormat="1" x14ac:dyDescent="0.2">
      <c r="A88" s="20" t="s">
        <v>37</v>
      </c>
      <c r="B88" s="21">
        <v>37180</v>
      </c>
      <c r="C88" s="20" t="s">
        <v>73</v>
      </c>
      <c r="D88" s="20" t="s">
        <v>43</v>
      </c>
      <c r="E88" s="20" t="s">
        <v>36</v>
      </c>
      <c r="F88" s="22" t="s">
        <v>34</v>
      </c>
      <c r="G88" s="2">
        <v>37377</v>
      </c>
      <c r="H88" s="3">
        <v>238700</v>
      </c>
      <c r="I88" s="3">
        <v>236440.95480000001</v>
      </c>
      <c r="J88" s="67">
        <f t="shared" si="19"/>
        <v>0.99053604859656474</v>
      </c>
      <c r="K88" s="67">
        <f ca="1">VLOOKUP(G88,DiscountRate!$A$2:$E$26,5,)</f>
        <v>0.97420402670642303</v>
      </c>
      <c r="L88" s="1">
        <v>3.0449999999999999</v>
      </c>
      <c r="M88" s="37">
        <f t="shared" si="17"/>
        <v>3.0999999999407883</v>
      </c>
      <c r="N88" s="4">
        <v>13004.252500000001</v>
      </c>
      <c r="O88" s="33">
        <f t="shared" si="18"/>
        <v>13128.499985866194</v>
      </c>
      <c r="P88" s="42">
        <f t="shared" ca="1" si="20"/>
        <v>12789.837550846065</v>
      </c>
    </row>
    <row r="89" spans="1:16" s="1" customFormat="1" x14ac:dyDescent="0.2">
      <c r="A89" s="20" t="s">
        <v>37</v>
      </c>
      <c r="B89" s="21">
        <v>37180</v>
      </c>
      <c r="C89" s="20" t="s">
        <v>73</v>
      </c>
      <c r="D89" s="20" t="s">
        <v>43</v>
      </c>
      <c r="E89" s="20" t="s">
        <v>36</v>
      </c>
      <c r="F89" s="22" t="s">
        <v>34</v>
      </c>
      <c r="G89" s="2">
        <v>37408</v>
      </c>
      <c r="H89" s="3">
        <v>231000</v>
      </c>
      <c r="I89" s="3">
        <v>228432.53829999999</v>
      </c>
      <c r="J89" s="67">
        <f t="shared" si="19"/>
        <v>0.98888544718614713</v>
      </c>
      <c r="K89" s="67">
        <f ca="1">VLOOKUP(G89,DiscountRate!$A$2:$E$26,5,)</f>
        <v>0.96934638980852328</v>
      </c>
      <c r="L89" s="1">
        <v>3.0449999999999999</v>
      </c>
      <c r="M89" s="37">
        <f t="shared" si="17"/>
        <v>3.14499999986867</v>
      </c>
      <c r="N89" s="4">
        <v>22843.253799999999</v>
      </c>
      <c r="O89" s="33">
        <f t="shared" si="18"/>
        <v>23099.999969662778</v>
      </c>
      <c r="P89" s="42">
        <f t="shared" ca="1" si="20"/>
        <v>22391.901575169613</v>
      </c>
    </row>
    <row r="90" spans="1:16" s="1" customFormat="1" x14ac:dyDescent="0.2">
      <c r="A90" s="20" t="s">
        <v>37</v>
      </c>
      <c r="B90" s="21">
        <v>37180</v>
      </c>
      <c r="C90" s="20" t="s">
        <v>73</v>
      </c>
      <c r="D90" s="20" t="s">
        <v>43</v>
      </c>
      <c r="E90" s="20" t="s">
        <v>36</v>
      </c>
      <c r="F90" s="22" t="s">
        <v>34</v>
      </c>
      <c r="G90" s="2">
        <v>37438</v>
      </c>
      <c r="H90" s="3">
        <v>238700</v>
      </c>
      <c r="I90" s="3">
        <v>235651.25760000001</v>
      </c>
      <c r="J90" s="67">
        <f t="shared" si="19"/>
        <v>0.98722772350230414</v>
      </c>
      <c r="K90" s="67">
        <f ca="1">VLOOKUP(G90,DiscountRate!$A$2:$E$26,5,)</f>
        <v>0.9646117680416415</v>
      </c>
      <c r="L90" s="1">
        <v>3.0449999999999999</v>
      </c>
      <c r="M90" s="37">
        <f t="shared" si="17"/>
        <v>3.1850000001527681</v>
      </c>
      <c r="N90" s="4">
        <v>32991.176099999997</v>
      </c>
      <c r="O90" s="33">
        <f t="shared" si="18"/>
        <v>33418.000036465754</v>
      </c>
      <c r="P90" s="42">
        <f t="shared" ca="1" si="20"/>
        <v>32235.396099590871</v>
      </c>
    </row>
    <row r="91" spans="1:16" s="1" customFormat="1" x14ac:dyDescent="0.2">
      <c r="A91" s="20" t="s">
        <v>37</v>
      </c>
      <c r="B91" s="21">
        <v>37180</v>
      </c>
      <c r="C91" s="20" t="s">
        <v>73</v>
      </c>
      <c r="D91" s="20" t="s">
        <v>43</v>
      </c>
      <c r="E91" s="20" t="s">
        <v>36</v>
      </c>
      <c r="F91" s="22" t="s">
        <v>34</v>
      </c>
      <c r="G91" s="2">
        <v>37469</v>
      </c>
      <c r="H91" s="3">
        <v>238700</v>
      </c>
      <c r="I91" s="3">
        <v>235208.97080000001</v>
      </c>
      <c r="J91" s="67">
        <f t="shared" si="19"/>
        <v>0.98537482530372855</v>
      </c>
      <c r="K91" s="67">
        <f ca="1">VLOOKUP(G91,DiscountRate!$A$2:$E$26,5,)</f>
        <v>0.95961300323248355</v>
      </c>
      <c r="L91" s="1">
        <v>3.0449999999999999</v>
      </c>
      <c r="M91" s="37">
        <f>(N91/I91)+L91</f>
        <v>3.2249999998129324</v>
      </c>
      <c r="N91" s="4">
        <v>42337.614699999998</v>
      </c>
      <c r="O91" s="33">
        <f t="shared" si="18"/>
        <v>42965.999955346982</v>
      </c>
      <c r="P91" s="42">
        <f t="shared" ca="1" si="20"/>
        <v>41230.73225403727</v>
      </c>
    </row>
    <row r="92" spans="1:16" s="1" customFormat="1" x14ac:dyDescent="0.2">
      <c r="A92" s="20" t="s">
        <v>37</v>
      </c>
      <c r="B92" s="21">
        <v>37180</v>
      </c>
      <c r="C92" s="20" t="s">
        <v>73</v>
      </c>
      <c r="D92" s="20" t="s">
        <v>43</v>
      </c>
      <c r="E92" s="20" t="s">
        <v>36</v>
      </c>
      <c r="F92" s="22" t="s">
        <v>34</v>
      </c>
      <c r="G92" s="2">
        <v>37500</v>
      </c>
      <c r="H92" s="3">
        <v>231000</v>
      </c>
      <c r="I92" s="3">
        <v>227185.03580000001</v>
      </c>
      <c r="J92" s="67">
        <f t="shared" si="19"/>
        <v>0.98348500346320356</v>
      </c>
      <c r="K92" s="67">
        <f ca="1">VLOOKUP(G92,DiscountRate!$A$2:$E$26,5,)</f>
        <v>0.95460168789397482</v>
      </c>
      <c r="L92" s="1">
        <v>3.0449999999999999</v>
      </c>
      <c r="M92" s="37">
        <f t="shared" ref="M92:M106" si="21">(N92/I92)+L92</f>
        <v>3.229999999898761</v>
      </c>
      <c r="N92" s="4">
        <v>42029.231599999999</v>
      </c>
      <c r="O92" s="33">
        <f t="shared" ref="O92:O106" si="22">(M92-L92)*H92</f>
        <v>42734.999976613799</v>
      </c>
      <c r="P92" s="42">
        <f t="shared" ca="1" si="20"/>
        <v>40794.90310982451</v>
      </c>
    </row>
    <row r="93" spans="1:16" s="1" customFormat="1" x14ac:dyDescent="0.2">
      <c r="A93" s="1" t="s">
        <v>37</v>
      </c>
      <c r="B93" s="2">
        <v>37180</v>
      </c>
      <c r="C93" s="1" t="s">
        <v>73</v>
      </c>
      <c r="D93" s="1" t="s">
        <v>43</v>
      </c>
      <c r="E93" s="1" t="s">
        <v>36</v>
      </c>
      <c r="F93" s="5" t="s">
        <v>34</v>
      </c>
      <c r="G93" s="2">
        <v>37530</v>
      </c>
      <c r="H93" s="3">
        <v>238700</v>
      </c>
      <c r="I93" s="3">
        <v>234296.8315</v>
      </c>
      <c r="J93" s="67">
        <f t="shared" si="19"/>
        <v>0.98155354629241731</v>
      </c>
      <c r="K93" s="67">
        <f ca="1">VLOOKUP(G93,DiscountRate!$A$2:$E$26,5,)</f>
        <v>0.94967869608928046</v>
      </c>
      <c r="L93" s="1">
        <v>3.0449999999999999</v>
      </c>
      <c r="M93" s="37">
        <f t="shared" si="21"/>
        <v>3.2700000000533511</v>
      </c>
      <c r="N93" s="4">
        <v>52716.787100000001</v>
      </c>
      <c r="O93" s="33">
        <f t="shared" si="22"/>
        <v>53707.500012734927</v>
      </c>
      <c r="P93" s="42">
        <f t="shared" ca="1" si="20"/>
        <v>51004.868582309122</v>
      </c>
    </row>
    <row r="94" spans="1:16" s="1" customFormat="1" x14ac:dyDescent="0.2">
      <c r="A94" s="1" t="s">
        <v>37</v>
      </c>
      <c r="B94" s="2">
        <v>37180</v>
      </c>
      <c r="C94" s="1" t="s">
        <v>73</v>
      </c>
      <c r="D94" s="1" t="s">
        <v>43</v>
      </c>
      <c r="E94" s="1" t="s">
        <v>36</v>
      </c>
      <c r="F94" s="5" t="s">
        <v>34</v>
      </c>
      <c r="G94" s="2">
        <v>37561</v>
      </c>
      <c r="H94" s="3">
        <v>231000</v>
      </c>
      <c r="I94" s="3">
        <v>226242.37849999999</v>
      </c>
      <c r="J94" s="67">
        <f t="shared" si="19"/>
        <v>0.97940423593073589</v>
      </c>
      <c r="K94" s="67">
        <f ca="1">VLOOKUP(G94,DiscountRate!$A$2:$E$26,5,)</f>
        <v>0.94447271174699154</v>
      </c>
      <c r="L94" s="1">
        <v>3.0449999999999999</v>
      </c>
      <c r="M94" s="37">
        <f t="shared" si="21"/>
        <v>3.4669999998806591</v>
      </c>
      <c r="N94" s="4">
        <v>95474.2837</v>
      </c>
      <c r="O94" s="33">
        <f t="shared" si="22"/>
        <v>97481.99997243227</v>
      </c>
      <c r="P94" s="42">
        <f t="shared" ca="1" si="20"/>
        <v>92069.088860483258</v>
      </c>
    </row>
    <row r="95" spans="1:16" s="1" customFormat="1" x14ac:dyDescent="0.2">
      <c r="A95" s="1" t="s">
        <v>37</v>
      </c>
      <c r="B95" s="2">
        <v>37180</v>
      </c>
      <c r="C95" s="1" t="s">
        <v>73</v>
      </c>
      <c r="D95" s="1" t="s">
        <v>43</v>
      </c>
      <c r="E95" s="1" t="s">
        <v>36</v>
      </c>
      <c r="F95" s="5" t="s">
        <v>34</v>
      </c>
      <c r="G95" s="2">
        <v>37591</v>
      </c>
      <c r="H95" s="3">
        <v>238700</v>
      </c>
      <c r="I95" s="3">
        <v>233272.12839999999</v>
      </c>
      <c r="J95" s="67">
        <f t="shared" si="19"/>
        <v>0.97726069710934227</v>
      </c>
      <c r="K95" s="67">
        <f ca="1">VLOOKUP(G95,DiscountRate!$A$2:$E$26,5,)</f>
        <v>0.93939769570984022</v>
      </c>
      <c r="L95" s="1">
        <v>3.0449999999999999</v>
      </c>
      <c r="M95" s="37">
        <f t="shared" si="21"/>
        <v>3.6670000001508969</v>
      </c>
      <c r="N95" s="4">
        <v>145095.26389999999</v>
      </c>
      <c r="O95" s="33">
        <f t="shared" si="22"/>
        <v>148471.4000360191</v>
      </c>
      <c r="P95" s="42">
        <f t="shared" ca="1" si="20"/>
        <v>139473.69107265022</v>
      </c>
    </row>
    <row r="96" spans="1:16" s="1" customFormat="1" x14ac:dyDescent="0.2">
      <c r="A96" s="32" t="s">
        <v>186</v>
      </c>
      <c r="B96" s="2"/>
      <c r="F96" s="5"/>
      <c r="G96" s="2"/>
      <c r="H96" s="38">
        <f>SUM(H84:H95)</f>
        <v>2810500</v>
      </c>
      <c r="I96" s="38">
        <f>SUM(I84:I95)</f>
        <v>2775688.5153999999</v>
      </c>
      <c r="J96" s="38"/>
      <c r="K96" s="67" t="e">
        <f>VLOOKUP(G96,DiscountRate!$A$2:$E$26,5,)</f>
        <v>#N/A</v>
      </c>
      <c r="L96" s="34"/>
      <c r="M96" s="34"/>
      <c r="N96" s="41">
        <f>SUM(N84:N95)</f>
        <v>495968.87049999996</v>
      </c>
      <c r="O96" s="41">
        <f>SUM(O84:O95)</f>
        <v>504727.29989271163</v>
      </c>
      <c r="P96" s="41">
        <f ca="1">SUM(P84:P95)</f>
        <v>481105.19066249672</v>
      </c>
    </row>
    <row r="97" spans="1:16" s="1" customFormat="1" x14ac:dyDescent="0.2">
      <c r="A97" s="1" t="s">
        <v>40</v>
      </c>
      <c r="B97" s="2">
        <v>37180</v>
      </c>
      <c r="C97" s="1" t="s">
        <v>74</v>
      </c>
      <c r="D97" s="1" t="s">
        <v>43</v>
      </c>
      <c r="E97" s="1" t="s">
        <v>36</v>
      </c>
      <c r="F97" s="5" t="s">
        <v>34</v>
      </c>
      <c r="G97" s="2">
        <v>37257</v>
      </c>
      <c r="H97" s="3">
        <v>71300</v>
      </c>
      <c r="I97" s="3">
        <v>71082.954899999997</v>
      </c>
      <c r="J97" s="67">
        <f>I97/H97</f>
        <v>0.996955889200561</v>
      </c>
      <c r="K97" s="67">
        <f ca="1">VLOOKUP(G97,DiscountRate!$A$2:$E$26,5,)</f>
        <v>0.99326455832739824</v>
      </c>
      <c r="L97" s="1">
        <v>3.0449999999999999</v>
      </c>
      <c r="M97" s="37">
        <f t="shared" si="21"/>
        <v>3.1050000000844085</v>
      </c>
      <c r="N97" s="4">
        <v>4264.9772999999996</v>
      </c>
      <c r="O97" s="33">
        <f t="shared" si="22"/>
        <v>4278.0000060183283</v>
      </c>
      <c r="P97" s="42">
        <f ca="1">(M97-L97)*(H97*K97)</f>
        <v>4249.1857865024022</v>
      </c>
    </row>
    <row r="98" spans="1:16" s="1" customFormat="1" x14ac:dyDescent="0.2">
      <c r="A98" s="1" t="s">
        <v>40</v>
      </c>
      <c r="B98" s="2">
        <v>37180</v>
      </c>
      <c r="C98" s="1" t="s">
        <v>74</v>
      </c>
      <c r="D98" s="1" t="s">
        <v>43</v>
      </c>
      <c r="E98" s="1" t="s">
        <v>36</v>
      </c>
      <c r="F98" s="5" t="s">
        <v>34</v>
      </c>
      <c r="G98" s="2">
        <v>37288</v>
      </c>
      <c r="H98" s="3">
        <v>64400</v>
      </c>
      <c r="I98" s="3">
        <v>64095.555200000003</v>
      </c>
      <c r="J98" s="67">
        <f t="shared" ref="J98:J108" si="23">I98/H98</f>
        <v>0.99527259627329201</v>
      </c>
      <c r="K98" s="67">
        <f ca="1">VLOOKUP(G98,DiscountRate!$A$2:$E$26,5,)</f>
        <v>0.98827960027930162</v>
      </c>
      <c r="L98" s="1">
        <v>3.0449999999999999</v>
      </c>
      <c r="M98" s="37">
        <f t="shared" si="21"/>
        <v>3.1300000001248134</v>
      </c>
      <c r="N98" s="4">
        <v>5448.1221999999998</v>
      </c>
      <c r="O98" s="33">
        <f t="shared" si="22"/>
        <v>5474.0000080379868</v>
      </c>
      <c r="P98" s="42">
        <f t="shared" ref="P98:P108" ca="1" si="24">(M98-L98)*(H98*K98)</f>
        <v>5409.8425398726749</v>
      </c>
    </row>
    <row r="99" spans="1:16" s="1" customFormat="1" x14ac:dyDescent="0.2">
      <c r="A99" s="1" t="s">
        <v>40</v>
      </c>
      <c r="B99" s="2">
        <v>37180</v>
      </c>
      <c r="C99" s="1" t="s">
        <v>74</v>
      </c>
      <c r="D99" s="1" t="s">
        <v>43</v>
      </c>
      <c r="E99" s="1" t="s">
        <v>36</v>
      </c>
      <c r="F99" s="5" t="s">
        <v>34</v>
      </c>
      <c r="G99" s="2">
        <v>37316</v>
      </c>
      <c r="H99" s="3">
        <v>71300</v>
      </c>
      <c r="I99" s="3">
        <v>70857.460900000005</v>
      </c>
      <c r="J99" s="67">
        <f t="shared" si="23"/>
        <v>0.99379328050490889</v>
      </c>
      <c r="K99" s="67">
        <f ca="1">VLOOKUP(G99,DiscountRate!$A$2:$E$26,5,)</f>
        <v>0.98383817504248749</v>
      </c>
      <c r="L99" s="1">
        <v>3.0449999999999999</v>
      </c>
      <c r="M99" s="37">
        <f t="shared" si="21"/>
        <v>3.1020000004050385</v>
      </c>
      <c r="N99" s="4">
        <v>4038.8753000000002</v>
      </c>
      <c r="O99" s="33">
        <f t="shared" si="22"/>
        <v>4064.1000288792529</v>
      </c>
      <c r="P99" s="42">
        <f t="shared" ca="1" si="24"/>
        <v>3998.4167556026846</v>
      </c>
    </row>
    <row r="100" spans="1:16" s="1" customFormat="1" x14ac:dyDescent="0.2">
      <c r="A100" s="1" t="s">
        <v>40</v>
      </c>
      <c r="B100" s="2">
        <v>37180</v>
      </c>
      <c r="C100" s="1" t="s">
        <v>74</v>
      </c>
      <c r="D100" s="1" t="s">
        <v>43</v>
      </c>
      <c r="E100" s="1" t="s">
        <v>36</v>
      </c>
      <c r="F100" s="5" t="s">
        <v>34</v>
      </c>
      <c r="G100" s="2">
        <v>37347</v>
      </c>
      <c r="H100" s="3">
        <v>69000</v>
      </c>
      <c r="I100" s="3">
        <v>68458.102499999994</v>
      </c>
      <c r="J100" s="67">
        <f t="shared" si="23"/>
        <v>0.99214641304347817</v>
      </c>
      <c r="K100" s="67">
        <f ca="1">VLOOKUP(G100,DiscountRate!$A$2:$E$26,5,)</f>
        <v>0.97893818890568229</v>
      </c>
      <c r="L100" s="1">
        <v>3.0449999999999999</v>
      </c>
      <c r="M100" s="37">
        <f t="shared" si="21"/>
        <v>3.0599999994522196</v>
      </c>
      <c r="N100" s="4">
        <v>1026.8715</v>
      </c>
      <c r="O100" s="33">
        <f t="shared" si="22"/>
        <v>1034.9999622031548</v>
      </c>
      <c r="P100" s="42">
        <f t="shared" ca="1" si="24"/>
        <v>1013.2009885166062</v>
      </c>
    </row>
    <row r="101" spans="1:16" s="1" customFormat="1" x14ac:dyDescent="0.2">
      <c r="A101" s="1" t="s">
        <v>40</v>
      </c>
      <c r="B101" s="2">
        <v>37180</v>
      </c>
      <c r="C101" s="1" t="s">
        <v>74</v>
      </c>
      <c r="D101" s="1" t="s">
        <v>43</v>
      </c>
      <c r="E101" s="1" t="s">
        <v>36</v>
      </c>
      <c r="F101" s="5" t="s">
        <v>34</v>
      </c>
      <c r="G101" s="2">
        <v>37377</v>
      </c>
      <c r="H101" s="3">
        <v>71300</v>
      </c>
      <c r="I101" s="3">
        <v>70625.220300000001</v>
      </c>
      <c r="J101" s="67">
        <f t="shared" si="23"/>
        <v>0.99053604908835902</v>
      </c>
      <c r="K101" s="67">
        <f ca="1">VLOOKUP(G101,DiscountRate!$A$2:$E$26,5,)</f>
        <v>0.97420402670642303</v>
      </c>
      <c r="L101" s="1">
        <v>3.0449999999999999</v>
      </c>
      <c r="M101" s="37">
        <f t="shared" si="21"/>
        <v>3.0999999997663723</v>
      </c>
      <c r="N101" s="4">
        <v>3884.3870999999999</v>
      </c>
      <c r="O101" s="33">
        <f t="shared" si="22"/>
        <v>3921.4999833423503</v>
      </c>
      <c r="P101" s="42">
        <f t="shared" ca="1" si="24"/>
        <v>3820.3410745012889</v>
      </c>
    </row>
    <row r="102" spans="1:16" s="1" customFormat="1" x14ac:dyDescent="0.2">
      <c r="A102" s="1" t="s">
        <v>40</v>
      </c>
      <c r="B102" s="2">
        <v>37180</v>
      </c>
      <c r="C102" s="1" t="s">
        <v>74</v>
      </c>
      <c r="D102" s="1" t="s">
        <v>43</v>
      </c>
      <c r="E102" s="1" t="s">
        <v>36</v>
      </c>
      <c r="F102" s="5" t="s">
        <v>34</v>
      </c>
      <c r="G102" s="2">
        <v>37408</v>
      </c>
      <c r="H102" s="3">
        <v>69000</v>
      </c>
      <c r="I102" s="3">
        <v>68233.0959</v>
      </c>
      <c r="J102" s="67">
        <f t="shared" si="23"/>
        <v>0.98888544782608701</v>
      </c>
      <c r="K102" s="67">
        <f ca="1">VLOOKUP(G102,DiscountRate!$A$2:$E$26,5,)</f>
        <v>0.96934638980852328</v>
      </c>
      <c r="L102" s="1">
        <v>3.0449999999999999</v>
      </c>
      <c r="M102" s="37">
        <f t="shared" si="21"/>
        <v>3.1450000001465566</v>
      </c>
      <c r="N102" s="4">
        <v>6823.3095999999996</v>
      </c>
      <c r="O102" s="33">
        <f t="shared" si="22"/>
        <v>6900.0000101124078</v>
      </c>
      <c r="P102" s="42">
        <f t="shared" ca="1" si="24"/>
        <v>6688.4900994812369</v>
      </c>
    </row>
    <row r="103" spans="1:16" s="1" customFormat="1" x14ac:dyDescent="0.2">
      <c r="A103" s="1" t="s">
        <v>40</v>
      </c>
      <c r="B103" s="2">
        <v>37180</v>
      </c>
      <c r="C103" s="1" t="s">
        <v>74</v>
      </c>
      <c r="D103" s="1" t="s">
        <v>43</v>
      </c>
      <c r="E103" s="1" t="s">
        <v>36</v>
      </c>
      <c r="F103" s="5" t="s">
        <v>34</v>
      </c>
      <c r="G103" s="2">
        <v>37438</v>
      </c>
      <c r="H103" s="3">
        <v>71300</v>
      </c>
      <c r="I103" s="3">
        <v>70389.3367</v>
      </c>
      <c r="J103" s="67">
        <f t="shared" si="23"/>
        <v>0.98722772370266476</v>
      </c>
      <c r="K103" s="67">
        <f ca="1">VLOOKUP(G103,DiscountRate!$A$2:$E$26,5,)</f>
        <v>0.9646117680416415</v>
      </c>
      <c r="L103" s="1">
        <v>3.0449999999999999</v>
      </c>
      <c r="M103" s="37">
        <f t="shared" si="21"/>
        <v>3.1849999994601452</v>
      </c>
      <c r="N103" s="4">
        <v>9854.5071000000007</v>
      </c>
      <c r="O103" s="33">
        <f t="shared" si="22"/>
        <v>9981.9999615083598</v>
      </c>
      <c r="P103" s="42">
        <f t="shared" ca="1" si="24"/>
        <v>9628.7546314621759</v>
      </c>
    </row>
    <row r="104" spans="1:16" s="1" customFormat="1" x14ac:dyDescent="0.2">
      <c r="A104" s="1" t="s">
        <v>40</v>
      </c>
      <c r="B104" s="2">
        <v>37180</v>
      </c>
      <c r="C104" s="1" t="s">
        <v>74</v>
      </c>
      <c r="D104" s="1" t="s">
        <v>43</v>
      </c>
      <c r="E104" s="1" t="s">
        <v>36</v>
      </c>
      <c r="F104" s="5" t="s">
        <v>34</v>
      </c>
      <c r="G104" s="2">
        <v>37469</v>
      </c>
      <c r="H104" s="3">
        <v>71300</v>
      </c>
      <c r="I104" s="3">
        <v>70257.225000000006</v>
      </c>
      <c r="J104" s="67">
        <f t="shared" si="23"/>
        <v>0.98537482468443205</v>
      </c>
      <c r="K104" s="67">
        <f ca="1">VLOOKUP(G104,DiscountRate!$A$2:$E$26,5,)</f>
        <v>0.95961300323248355</v>
      </c>
      <c r="L104" s="1">
        <v>3.0449999999999999</v>
      </c>
      <c r="M104" s="37">
        <f t="shared" si="21"/>
        <v>3.2250000000000001</v>
      </c>
      <c r="N104" s="4">
        <v>12646.300499999999</v>
      </c>
      <c r="O104" s="33">
        <f t="shared" si="22"/>
        <v>12834.000000000011</v>
      </c>
      <c r="P104" s="42">
        <f t="shared" ca="1" si="24"/>
        <v>12315.673283485705</v>
      </c>
    </row>
    <row r="105" spans="1:16" s="1" customFormat="1" x14ac:dyDescent="0.2">
      <c r="A105" s="1" t="s">
        <v>40</v>
      </c>
      <c r="B105" s="2">
        <v>37180</v>
      </c>
      <c r="C105" s="1" t="s">
        <v>74</v>
      </c>
      <c r="D105" s="1" t="s">
        <v>43</v>
      </c>
      <c r="E105" s="1" t="s">
        <v>36</v>
      </c>
      <c r="F105" s="5" t="s">
        <v>34</v>
      </c>
      <c r="G105" s="2">
        <v>37500</v>
      </c>
      <c r="H105" s="3">
        <v>69000</v>
      </c>
      <c r="I105" s="3">
        <v>67860.465200000006</v>
      </c>
      <c r="J105" s="67">
        <f t="shared" si="23"/>
        <v>0.98348500289855079</v>
      </c>
      <c r="K105" s="67">
        <f ca="1">VLOOKUP(G105,DiscountRate!$A$2:$E$26,5,)</f>
        <v>0.95460168789397482</v>
      </c>
      <c r="L105" s="1">
        <v>3.0449999999999999</v>
      </c>
      <c r="M105" s="37">
        <f t="shared" si="21"/>
        <v>3.2300000005599725</v>
      </c>
      <c r="N105" s="4">
        <v>12554.186100000001</v>
      </c>
      <c r="O105" s="33">
        <f t="shared" si="22"/>
        <v>12765.000038638107</v>
      </c>
      <c r="P105" s="42">
        <f t="shared" ca="1" si="24"/>
        <v>12185.490582850591</v>
      </c>
    </row>
    <row r="106" spans="1:16" s="1" customFormat="1" x14ac:dyDescent="0.2">
      <c r="A106" s="1" t="s">
        <v>40</v>
      </c>
      <c r="B106" s="2">
        <v>37180</v>
      </c>
      <c r="C106" s="1" t="s">
        <v>74</v>
      </c>
      <c r="D106" s="1" t="s">
        <v>43</v>
      </c>
      <c r="E106" s="1" t="s">
        <v>36</v>
      </c>
      <c r="F106" s="5" t="s">
        <v>34</v>
      </c>
      <c r="G106" s="2">
        <v>37530</v>
      </c>
      <c r="H106" s="3">
        <v>71300</v>
      </c>
      <c r="I106" s="3">
        <v>69984.767900000006</v>
      </c>
      <c r="J106" s="67">
        <f t="shared" si="23"/>
        <v>0.98155354698457231</v>
      </c>
      <c r="K106" s="67">
        <f ca="1">VLOOKUP(G106,DiscountRate!$A$2:$E$26,5,)</f>
        <v>0.94967869608928046</v>
      </c>
      <c r="L106" s="1">
        <v>3.0449999999999999</v>
      </c>
      <c r="M106" s="37">
        <f t="shared" si="21"/>
        <v>3.2700000003214984</v>
      </c>
      <c r="N106" s="4">
        <v>15746.5728</v>
      </c>
      <c r="O106" s="33">
        <f t="shared" si="22"/>
        <v>16042.500022922841</v>
      </c>
      <c r="P106" s="42">
        <f t="shared" ca="1" si="24"/>
        <v>15235.220503781615</v>
      </c>
    </row>
    <row r="107" spans="1:16" s="1" customFormat="1" x14ac:dyDescent="0.2">
      <c r="A107" s="1" t="s">
        <v>40</v>
      </c>
      <c r="B107" s="2">
        <v>37180</v>
      </c>
      <c r="C107" s="1" t="s">
        <v>74</v>
      </c>
      <c r="D107" s="1" t="s">
        <v>43</v>
      </c>
      <c r="E107" s="1" t="s">
        <v>36</v>
      </c>
      <c r="F107" s="5" t="s">
        <v>34</v>
      </c>
      <c r="G107" s="2">
        <v>37561</v>
      </c>
      <c r="H107" s="3">
        <v>69000</v>
      </c>
      <c r="I107" s="3">
        <v>67578.892300000007</v>
      </c>
      <c r="J107" s="67">
        <f t="shared" si="23"/>
        <v>0.97940423623188411</v>
      </c>
      <c r="K107" s="67">
        <f ca="1">VLOOKUP(G107,DiscountRate!$A$2:$E$26,5,)</f>
        <v>0.94447271174699154</v>
      </c>
      <c r="L107" s="1">
        <v>3.0449999999999999</v>
      </c>
      <c r="M107" s="37">
        <f>(N107/I107)+L107</f>
        <v>3.4669999992512452</v>
      </c>
      <c r="N107" s="4">
        <v>28518.2925</v>
      </c>
      <c r="O107" s="33">
        <f>(M107-L107)*H107</f>
        <v>29117.999948335928</v>
      </c>
      <c r="P107" s="42">
        <f t="shared" ca="1" si="24"/>
        <v>27501.156371853591</v>
      </c>
    </row>
    <row r="108" spans="1:16" s="1" customFormat="1" x14ac:dyDescent="0.2">
      <c r="A108" s="1" t="s">
        <v>40</v>
      </c>
      <c r="B108" s="2">
        <v>37180</v>
      </c>
      <c r="C108" s="1" t="s">
        <v>74</v>
      </c>
      <c r="D108" s="1" t="s">
        <v>43</v>
      </c>
      <c r="E108" s="1" t="s">
        <v>36</v>
      </c>
      <c r="F108" s="5" t="s">
        <v>34</v>
      </c>
      <c r="G108" s="2">
        <v>37591</v>
      </c>
      <c r="H108" s="3">
        <v>71300</v>
      </c>
      <c r="I108" s="3">
        <v>69678.687699999995</v>
      </c>
      <c r="J108" s="67">
        <f t="shared" si="23"/>
        <v>0.97726069705469842</v>
      </c>
      <c r="K108" s="67">
        <f ca="1">VLOOKUP(G108,DiscountRate!$A$2:$E$26,5,)</f>
        <v>0.93939769570984022</v>
      </c>
      <c r="L108" s="1">
        <v>3.0449999999999999</v>
      </c>
      <c r="M108" s="37">
        <f>(N108/I108)+L108</f>
        <v>3.6670000007261905</v>
      </c>
      <c r="N108" s="4">
        <v>43340.143799999998</v>
      </c>
      <c r="O108" s="33">
        <f>(M108-L108)*H108</f>
        <v>44348.600051777386</v>
      </c>
      <c r="P108" s="42">
        <f t="shared" ca="1" si="24"/>
        <v>41660.972696596982</v>
      </c>
    </row>
    <row r="109" spans="1:16" x14ac:dyDescent="0.2">
      <c r="H109" s="38">
        <f>SUM(H97:H108)</f>
        <v>839500</v>
      </c>
      <c r="I109" s="38">
        <f>SUM(I97:I108)</f>
        <v>829101.76449999993</v>
      </c>
      <c r="J109" s="38"/>
      <c r="K109" s="38"/>
      <c r="L109" s="34"/>
      <c r="M109" s="34"/>
      <c r="N109" s="41">
        <f>SUM(N97:N108)</f>
        <v>148146.54579999999</v>
      </c>
      <c r="O109" s="41">
        <f>SUM(O97:O108)</f>
        <v>150762.70002177611</v>
      </c>
      <c r="P109" s="41">
        <f ca="1">SUM(P97:P108)</f>
        <v>143706.74531450754</v>
      </c>
    </row>
    <row r="111" spans="1:16" s="34" customFormat="1" x14ac:dyDescent="0.2">
      <c r="A111" s="34" t="s">
        <v>187</v>
      </c>
      <c r="H111" s="38">
        <f>H16+H96</f>
        <v>0</v>
      </c>
      <c r="I111" s="38">
        <f>I16+I96</f>
        <v>0</v>
      </c>
      <c r="J111" s="38"/>
      <c r="K111" s="38"/>
      <c r="N111" s="38">
        <f>N16+N96</f>
        <v>-346961.06459999993</v>
      </c>
      <c r="O111" s="38">
        <f>O16+O96</f>
        <v>-351312.50017533562</v>
      </c>
      <c r="P111" s="38">
        <f ca="1">P16+P96</f>
        <v>-339565.61480896012</v>
      </c>
    </row>
    <row r="112" spans="1:16" s="34" customFormat="1" x14ac:dyDescent="0.2">
      <c r="A112" s="34" t="s">
        <v>188</v>
      </c>
      <c r="H112" s="38">
        <f>H29+H109</f>
        <v>0</v>
      </c>
      <c r="I112" s="38">
        <f>I29+I109</f>
        <v>0</v>
      </c>
      <c r="J112" s="38"/>
      <c r="K112" s="38"/>
      <c r="N112" s="38">
        <f>N29+N109</f>
        <v>-103637.7206</v>
      </c>
      <c r="O112" s="38">
        <f>O29+O109</f>
        <v>-104937.50003722118</v>
      </c>
      <c r="P112" s="38">
        <f ca="1">P29+P109</f>
        <v>-101428.69012362955</v>
      </c>
    </row>
    <row r="113" spans="1:16" s="34" customFormat="1" x14ac:dyDescent="0.2"/>
    <row r="114" spans="1:16" s="34" customFormat="1" x14ac:dyDescent="0.2">
      <c r="A114" s="34" t="s">
        <v>189</v>
      </c>
      <c r="H114" s="38">
        <f>H42+H70</f>
        <v>0</v>
      </c>
      <c r="I114" s="38">
        <f>I42+I70</f>
        <v>0</v>
      </c>
      <c r="J114" s="38"/>
      <c r="K114" s="38"/>
      <c r="N114" s="38">
        <f>N42+N70</f>
        <v>350610.74950000003</v>
      </c>
      <c r="O114" s="38">
        <f>O42+O70</f>
        <v>365365.00014562893</v>
      </c>
      <c r="P114" s="38">
        <f ca="1">P42+P70</f>
        <v>330073.4077467547</v>
      </c>
    </row>
    <row r="115" spans="1:16" s="34" customFormat="1" x14ac:dyDescent="0.2">
      <c r="A115" s="34" t="s">
        <v>190</v>
      </c>
      <c r="H115" s="38">
        <f>H55+H83</f>
        <v>0</v>
      </c>
      <c r="I115" s="38">
        <f>I55+I83</f>
        <v>0</v>
      </c>
      <c r="J115" s="38"/>
      <c r="K115" s="38"/>
      <c r="N115" s="38">
        <f>N55+N83</f>
        <v>104727.8862000001</v>
      </c>
      <c r="O115" s="38">
        <f>O55+O83</f>
        <v>109135.00001500355</v>
      </c>
      <c r="P115" s="38">
        <f ca="1">P55+P83</f>
        <v>98593.355535351118</v>
      </c>
    </row>
    <row r="116" spans="1:16" s="34" customFormat="1" x14ac:dyDescent="0.2"/>
    <row r="117" spans="1:16" s="34" customFormat="1" x14ac:dyDescent="0.2">
      <c r="A117" s="34" t="s">
        <v>191</v>
      </c>
      <c r="N117" s="38">
        <f>SUM(N111:N115)</f>
        <v>4739.8505000002042</v>
      </c>
      <c r="O117" s="38">
        <f>SUM(O111:O115)</f>
        <v>18249.999948075681</v>
      </c>
      <c r="P117" s="38">
        <f ca="1">SUM(P111:P115)</f>
        <v>-12327.541650483821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8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8" sqref="L8"/>
    </sheetView>
  </sheetViews>
  <sheetFormatPr defaultRowHeight="12.75" x14ac:dyDescent="0.2"/>
  <cols>
    <col min="1" max="1" width="24.5703125" customWidth="1"/>
    <col min="2" max="11" width="15.7109375" customWidth="1"/>
    <col min="12" max="12" width="11.5703125" customWidth="1"/>
  </cols>
  <sheetData>
    <row r="1" spans="1:12" x14ac:dyDescent="0.2">
      <c r="A1" s="35" t="s">
        <v>242</v>
      </c>
      <c r="B1" s="35" t="s">
        <v>235</v>
      </c>
      <c r="C1" s="35" t="s">
        <v>201</v>
      </c>
      <c r="D1" s="35" t="s">
        <v>202</v>
      </c>
      <c r="E1" s="35" t="s">
        <v>192</v>
      </c>
      <c r="F1" s="35" t="s">
        <v>193</v>
      </c>
      <c r="G1" s="35" t="s">
        <v>203</v>
      </c>
      <c r="H1" s="35" t="s">
        <v>204</v>
      </c>
      <c r="I1" s="35" t="s">
        <v>194</v>
      </c>
      <c r="J1" s="35" t="s">
        <v>195</v>
      </c>
      <c r="K1" s="35" t="s">
        <v>196</v>
      </c>
      <c r="L1" s="35" t="s">
        <v>209</v>
      </c>
    </row>
    <row r="2" spans="1:12" x14ac:dyDescent="0.2">
      <c r="A2" t="s">
        <v>197</v>
      </c>
      <c r="B2" s="47">
        <v>-136169</v>
      </c>
      <c r="C2" s="47">
        <f>Cal02_Cal03!O111</f>
        <v>-351312.50017533562</v>
      </c>
      <c r="D2" s="47">
        <f>Cal02_Cal03!O114</f>
        <v>365365.00014562893</v>
      </c>
      <c r="E2" s="47">
        <f>'RockiesApr-Oct'!O288+'RockiesApr-Oct'!O291</f>
        <v>-135943.4999004053</v>
      </c>
      <c r="F2" s="47">
        <f>'RockiesDec-Mar'!O178+'RockiesDec-Mar'!O181</f>
        <v>120655.14981758571</v>
      </c>
      <c r="G2" s="47">
        <f>Nymex!O37</f>
        <v>-550549.99994768389</v>
      </c>
      <c r="H2" s="47">
        <f>Nymex!O40</f>
        <v>691075.00005115615</v>
      </c>
      <c r="I2" s="47">
        <f>'AECOApr-Oct'!O103+'AECOApr-Oct'!O106</f>
        <v>-74150.999642871029</v>
      </c>
      <c r="J2" s="47">
        <f>'AIG Crude &amp; Products'!S161+'AIG Crude &amp; Products'!S164</f>
        <v>-24000.00046306802</v>
      </c>
      <c r="K2" s="47">
        <f>'AIG Weather'!I4+'AIG Weather'!I7</f>
        <v>-61600</v>
      </c>
      <c r="L2" s="45">
        <f>SUM(B2:K2)</f>
        <v>-156630.85011499299</v>
      </c>
    </row>
    <row r="3" spans="1:12" x14ac:dyDescent="0.2">
      <c r="A3" t="s">
        <v>198</v>
      </c>
      <c r="B3" s="47">
        <v>-40674</v>
      </c>
      <c r="C3" s="47">
        <f>Cal02_Cal03!O112</f>
        <v>-104937.50003722118</v>
      </c>
      <c r="D3" s="47">
        <f>Cal02_Cal03!O115</f>
        <v>109135.00001500355</v>
      </c>
      <c r="E3" s="47">
        <f>'RockiesApr-Oct'!O289+'RockiesApr-Oct'!O292</f>
        <v>-40606.500043125241</v>
      </c>
      <c r="F3" s="47">
        <f>'RockiesDec-Mar'!O179+'RockiesDec-Mar'!O182</f>
        <v>36039.850515282436</v>
      </c>
      <c r="G3" s="47">
        <f>Nymex!O38</f>
        <v>-164450.00005131494</v>
      </c>
      <c r="H3" s="47">
        <f>Nymex!O41</f>
        <v>206425.00000100312</v>
      </c>
      <c r="I3" s="47">
        <f>'AECOApr-Oct'!O104+'AECOApr-Oct'!O107</f>
        <v>-22149.000214200947</v>
      </c>
      <c r="J3" s="47">
        <f>'AIG Crude &amp; Products'!S162+'AIG Crude &amp; Products'!S165</f>
        <v>-6000.0000342355343</v>
      </c>
      <c r="K3" s="47">
        <f>'AIG Weather'!I3+'AIG Weather'!I6</f>
        <v>-18400</v>
      </c>
      <c r="L3" s="45">
        <f>SUM(B3:K3)</f>
        <v>-45617.149848808753</v>
      </c>
    </row>
    <row r="4" spans="1:12" x14ac:dyDescent="0.2">
      <c r="B4" s="52">
        <f t="shared" ref="B4:L4" si="0">SUM(B2:B3)</f>
        <v>-176843</v>
      </c>
      <c r="C4" s="52">
        <f t="shared" si="0"/>
        <v>-456250.0002125568</v>
      </c>
      <c r="D4" s="52">
        <f t="shared" si="0"/>
        <v>474500.00016063248</v>
      </c>
      <c r="E4" s="52">
        <f t="shared" si="0"/>
        <v>-176549.99994353054</v>
      </c>
      <c r="F4" s="52">
        <f t="shared" si="0"/>
        <v>156695.00033286813</v>
      </c>
      <c r="G4" s="52">
        <f t="shared" si="0"/>
        <v>-714999.99999899883</v>
      </c>
      <c r="H4" s="52">
        <f t="shared" si="0"/>
        <v>897500.0000521593</v>
      </c>
      <c r="I4" s="52">
        <f t="shared" si="0"/>
        <v>-96299.999857071976</v>
      </c>
      <c r="J4" s="52">
        <f t="shared" si="0"/>
        <v>-30000.000497303554</v>
      </c>
      <c r="K4" s="52">
        <f t="shared" si="0"/>
        <v>-80000</v>
      </c>
      <c r="L4" s="52">
        <f t="shared" si="0"/>
        <v>-202247.99996380176</v>
      </c>
    </row>
    <row r="5" spans="1:12" x14ac:dyDescent="0.2">
      <c r="A5" s="35" t="s">
        <v>246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</row>
    <row r="6" spans="1:12" x14ac:dyDescent="0.2">
      <c r="A6" t="s">
        <v>199</v>
      </c>
      <c r="B6" s="47">
        <v>-136169</v>
      </c>
      <c r="C6" s="47">
        <v>-346961.06459999993</v>
      </c>
      <c r="D6" s="47">
        <v>350610.74950000003</v>
      </c>
      <c r="E6" s="47">
        <v>-134178.1162350002</v>
      </c>
      <c r="F6" s="47">
        <v>120198.04801669967</v>
      </c>
      <c r="G6" s="47">
        <v>-549852.66200000001</v>
      </c>
      <c r="H6" s="47">
        <v>688971.29099999997</v>
      </c>
      <c r="I6" s="47">
        <v>-73188.063100000028</v>
      </c>
      <c r="J6" s="47">
        <v>-23703.791699999478</v>
      </c>
      <c r="K6" s="47">
        <v>-61600</v>
      </c>
      <c r="L6" s="45">
        <v>-165872.60911829991</v>
      </c>
    </row>
    <row r="7" spans="1:12" x14ac:dyDescent="0.2">
      <c r="A7" t="s">
        <v>200</v>
      </c>
      <c r="B7" s="47">
        <v>-40674</v>
      </c>
      <c r="C7" s="47">
        <v>-103637.7206</v>
      </c>
      <c r="D7" s="47">
        <v>104727.8862000001</v>
      </c>
      <c r="E7" s="47">
        <v>-40079.17763250001</v>
      </c>
      <c r="F7" s="47">
        <v>35903.313625799885</v>
      </c>
      <c r="G7" s="47">
        <v>-164241.70430000001</v>
      </c>
      <c r="H7" s="47">
        <v>205796.6194</v>
      </c>
      <c r="I7" s="47">
        <v>-21861.36981537666</v>
      </c>
      <c r="J7" s="47">
        <v>-5925.9476000000723</v>
      </c>
      <c r="K7" s="47">
        <v>-18400</v>
      </c>
      <c r="L7" s="45">
        <v>-48392.100722076764</v>
      </c>
    </row>
    <row r="8" spans="1:12" x14ac:dyDescent="0.2">
      <c r="B8" s="52">
        <f>SUM(B6:B7)</f>
        <v>-176843</v>
      </c>
      <c r="C8" s="52">
        <v>-450598.78519999993</v>
      </c>
      <c r="D8" s="52">
        <v>455338.6357000001</v>
      </c>
      <c r="E8" s="52">
        <v>-174257.29386750021</v>
      </c>
      <c r="F8" s="52">
        <v>156101.36164249957</v>
      </c>
      <c r="G8" s="52">
        <v>-714094.36629999999</v>
      </c>
      <c r="H8" s="52">
        <v>894767.91039999994</v>
      </c>
      <c r="I8" s="52">
        <v>-95049.432915376688</v>
      </c>
      <c r="J8" s="52">
        <v>-29629.73929999955</v>
      </c>
      <c r="K8" s="52">
        <v>-80000</v>
      </c>
      <c r="L8" s="52">
        <v>-214264.70984037669</v>
      </c>
    </row>
    <row r="9" spans="1:12" x14ac:dyDescent="0.2">
      <c r="A9" s="35"/>
    </row>
    <row r="10" spans="1:12" x14ac:dyDescent="0.2">
      <c r="B10" s="47"/>
      <c r="C10" s="47"/>
      <c r="D10" s="47"/>
      <c r="E10" s="47"/>
      <c r="F10" s="47"/>
      <c r="G10" s="47"/>
      <c r="H10" s="47"/>
      <c r="I10" s="47"/>
      <c r="J10" s="47"/>
      <c r="K10" s="70"/>
      <c r="L10" s="45"/>
    </row>
    <row r="11" spans="1:12" x14ac:dyDescent="0.2">
      <c r="B11" s="47"/>
      <c r="C11" s="47"/>
      <c r="D11" s="47"/>
      <c r="E11" s="47"/>
      <c r="F11" s="47"/>
      <c r="G11" s="47"/>
      <c r="H11" s="47"/>
      <c r="I11" s="47"/>
      <c r="J11" s="47"/>
      <c r="K11" s="70"/>
      <c r="L11" s="45"/>
    </row>
    <row r="12" spans="1:12" x14ac:dyDescent="0.2"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2"/>
    </row>
    <row r="14" spans="1:12" x14ac:dyDescent="0.2"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6" spans="1:12" x14ac:dyDescent="0.2">
      <c r="K16" s="45"/>
    </row>
    <row r="17" spans="11:11" x14ac:dyDescent="0.2">
      <c r="K17" s="4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GasDailyVal</vt:lpstr>
      <vt:lpstr>AIG Weather</vt:lpstr>
      <vt:lpstr>AIG Crude &amp; Products</vt:lpstr>
      <vt:lpstr>AECOApr-Oct</vt:lpstr>
      <vt:lpstr>Nymex</vt:lpstr>
      <vt:lpstr>RockiesDec-Mar</vt:lpstr>
      <vt:lpstr>RockiesApr-Oct</vt:lpstr>
      <vt:lpstr>Cal02_Cal03</vt:lpstr>
      <vt:lpstr>Totals</vt:lpstr>
      <vt:lpstr>DiscountRate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Jan Havlíček</cp:lastModifiedBy>
  <cp:lastPrinted>2001-11-13T17:38:46Z</cp:lastPrinted>
  <dcterms:created xsi:type="dcterms:W3CDTF">1998-02-25T20:12:16Z</dcterms:created>
  <dcterms:modified xsi:type="dcterms:W3CDTF">2023-09-11T04:30:10Z</dcterms:modified>
</cp:coreProperties>
</file>