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44D2A4-7D43-41F9-A331-D2F7F01CFFF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4" i="1"/>
  <c r="B16" i="1"/>
  <c r="B18" i="1"/>
  <c r="B19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3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3" i="1"/>
  <c r="B44" i="1"/>
  <c r="B47" i="1"/>
  <c r="B48" i="1"/>
</calcChain>
</file>

<file path=xl/sharedStrings.xml><?xml version="1.0" encoding="utf-8"?>
<sst xmlns="http://schemas.openxmlformats.org/spreadsheetml/2006/main" count="26" uniqueCount="14">
  <si>
    <t>Regulatory risk</t>
  </si>
  <si>
    <t>Final price</t>
  </si>
  <si>
    <t>NPV</t>
  </si>
  <si>
    <t>Discount Rate</t>
  </si>
  <si>
    <t>Price</t>
  </si>
  <si>
    <t>Discount Factor</t>
  </si>
  <si>
    <t xml:space="preserve">Price adjusted for time </t>
  </si>
  <si>
    <t>Tons</t>
  </si>
  <si>
    <t>Price per year adjusted for time</t>
  </si>
  <si>
    <t>20 Year</t>
  </si>
  <si>
    <t>15 Year</t>
  </si>
  <si>
    <t>Purchase Price</t>
  </si>
  <si>
    <t>Sale Price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</si>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</sst>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0" applyNumberFormat="1"/>
    <xf numFmtId="6" fontId="0" fillId="0" borderId="0" xfId="0" applyNumberFormat="1"/>
    <xf numFmtId="43" fontId="2" fillId="3" borderId="0" xfId="1" applyFont="1" applyFill="1"/>
    <xf numFmtId="9" fontId="2" fillId="3" borderId="0" xfId="0" applyNumberFormat="1" applyFont="1" applyFill="1"/>
    <xf numFmtId="169" fontId="2" fillId="3" borderId="0" xfId="2" applyNumberFormat="1" applyFont="1" applyFill="1"/>
    <xf numFmtId="169" fontId="0" fillId="0" borderId="0" xfId="2" applyNumberFormat="1" applyFont="1"/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48"/>
  <sheetViews>
    <sheetView tabSelected="1" workbookViewId="0">
      <selection activeCell="D42" sqref="D42"/>
    </sheetView>
  </sheetViews>
  <sheetFormatPr defaultRowHeight="12.75" x14ac:dyDescent="0.2"/>
  <cols>
    <col min="1" max="1" width="27.42578125" bestFit="1" customWidth="1"/>
    <col min="2" max="2" width="14.42578125" bestFit="1" customWidth="1"/>
    <col min="3" max="22" width="13.42578125" bestFit="1" customWidth="1"/>
  </cols>
  <sheetData>
    <row r="5" spans="1:17" x14ac:dyDescent="0.2">
      <c r="A5" t="s">
        <v>10</v>
      </c>
    </row>
    <row r="6" spans="1:17" x14ac:dyDescent="0.2">
      <c r="B6" s="1">
        <v>2002</v>
      </c>
      <c r="C6" s="1">
        <v>2003</v>
      </c>
      <c r="D6" s="1">
        <v>2004</v>
      </c>
      <c r="E6" s="1">
        <v>2005</v>
      </c>
      <c r="F6" s="1">
        <v>2006</v>
      </c>
      <c r="G6" s="1">
        <v>2007</v>
      </c>
      <c r="H6" s="1">
        <v>2008</v>
      </c>
      <c r="I6" s="1">
        <v>2009</v>
      </c>
      <c r="J6" s="1">
        <v>2010</v>
      </c>
      <c r="K6" s="1">
        <v>2011</v>
      </c>
      <c r="L6" s="1">
        <v>2012</v>
      </c>
      <c r="M6" s="1">
        <v>2013</v>
      </c>
      <c r="N6" s="1">
        <v>2014</v>
      </c>
      <c r="O6" s="1">
        <v>2015</v>
      </c>
      <c r="P6" s="1">
        <v>2016</v>
      </c>
      <c r="Q6" s="1">
        <v>2017</v>
      </c>
    </row>
    <row r="7" spans="1:17" x14ac:dyDescent="0.2">
      <c r="A7" s="1" t="s">
        <v>4</v>
      </c>
      <c r="B7" s="7">
        <v>5000</v>
      </c>
      <c r="C7" s="7">
        <f>B7*1.1</f>
        <v>5500</v>
      </c>
      <c r="D7" s="7">
        <f t="shared" ref="D7:Q7" si="0">C7*1.1</f>
        <v>6050.0000000000009</v>
      </c>
      <c r="E7" s="7">
        <f t="shared" si="0"/>
        <v>6655.0000000000018</v>
      </c>
      <c r="F7" s="7">
        <f t="shared" si="0"/>
        <v>7320.5000000000027</v>
      </c>
      <c r="G7" s="7">
        <f t="shared" si="0"/>
        <v>8052.5500000000038</v>
      </c>
      <c r="H7" s="7">
        <f t="shared" si="0"/>
        <v>8857.8050000000057</v>
      </c>
      <c r="I7" s="7">
        <f t="shared" si="0"/>
        <v>9743.5855000000065</v>
      </c>
      <c r="J7" s="7">
        <f t="shared" si="0"/>
        <v>10717.944050000007</v>
      </c>
      <c r="K7" s="7">
        <f t="shared" si="0"/>
        <v>11789.73845500001</v>
      </c>
      <c r="L7" s="7">
        <f t="shared" si="0"/>
        <v>12968.712300500012</v>
      </c>
      <c r="M7" s="7">
        <f t="shared" si="0"/>
        <v>14265.583530550015</v>
      </c>
      <c r="N7" s="7">
        <f t="shared" si="0"/>
        <v>15692.141883605018</v>
      </c>
      <c r="O7" s="7">
        <f t="shared" si="0"/>
        <v>17261.356071965522</v>
      </c>
      <c r="P7" s="7">
        <f t="shared" si="0"/>
        <v>18987.491679162074</v>
      </c>
      <c r="Q7" s="7">
        <f t="shared" si="0"/>
        <v>20886.240847078283</v>
      </c>
    </row>
    <row r="8" spans="1:17" x14ac:dyDescent="0.2">
      <c r="A8" s="1" t="s">
        <v>3</v>
      </c>
      <c r="B8" s="6">
        <v>0</v>
      </c>
      <c r="C8" s="6">
        <v>0.05</v>
      </c>
      <c r="D8" s="6">
        <v>0.05</v>
      </c>
      <c r="E8" s="6">
        <v>0.05</v>
      </c>
      <c r="F8" s="6">
        <v>0.05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0.05</v>
      </c>
      <c r="O8" s="6">
        <v>0.05</v>
      </c>
      <c r="P8" s="6">
        <v>0.05</v>
      </c>
      <c r="Q8" s="6">
        <v>0.05</v>
      </c>
    </row>
    <row r="9" spans="1:17" x14ac:dyDescent="0.2">
      <c r="A9" s="1" t="s">
        <v>5</v>
      </c>
      <c r="B9">
        <v>1</v>
      </c>
      <c r="C9">
        <f>(1-C8)^1/1</f>
        <v>0.95</v>
      </c>
      <c r="D9">
        <f>(1-D8)^2/1</f>
        <v>0.90249999999999997</v>
      </c>
      <c r="E9">
        <f>(1-E8)^3/1</f>
        <v>0.85737499999999989</v>
      </c>
      <c r="F9">
        <f>(1-F8)^4/1</f>
        <v>0.81450624999999999</v>
      </c>
      <c r="G9">
        <f>(1-G8)^5/1</f>
        <v>0.77378093749999999</v>
      </c>
      <c r="H9">
        <f>(1-H8)^6/1</f>
        <v>0.73509189062499991</v>
      </c>
      <c r="I9">
        <f>(1-I8)^7/1</f>
        <v>0.69833729609374995</v>
      </c>
      <c r="J9">
        <f>(1-J8)^8/1</f>
        <v>0.66342043128906247</v>
      </c>
      <c r="K9">
        <f>(1-K8)^9/1</f>
        <v>0.6302494097246093</v>
      </c>
      <c r="L9">
        <f>(1-L8)^10/1</f>
        <v>0.5987369392383789</v>
      </c>
      <c r="M9">
        <f>(1-M8)^11/1</f>
        <v>0.56880009227645989</v>
      </c>
      <c r="N9">
        <f>(1-N8)^12/1</f>
        <v>0.54036008766263688</v>
      </c>
      <c r="O9">
        <f>(1-O8)^13/1</f>
        <v>0.51334208327950503</v>
      </c>
      <c r="P9">
        <f>(1-P8)^14/1</f>
        <v>0.48767497911552976</v>
      </c>
      <c r="Q9">
        <f>(1-Q8)^15/1</f>
        <v>0.46329123015975332</v>
      </c>
    </row>
    <row r="10" spans="1:17" x14ac:dyDescent="0.2">
      <c r="A10" s="1" t="s">
        <v>6</v>
      </c>
      <c r="B10" s="2">
        <f>NPV(B8,B7)</f>
        <v>5000</v>
      </c>
      <c r="C10" s="2">
        <f>C7*C9</f>
        <v>5225</v>
      </c>
      <c r="D10" s="2">
        <f t="shared" ref="D10:Q10" si="1">D7*D9</f>
        <v>5460.1250000000009</v>
      </c>
      <c r="E10" s="2">
        <f t="shared" si="1"/>
        <v>5705.8306250000005</v>
      </c>
      <c r="F10" s="2">
        <f t="shared" si="1"/>
        <v>5962.5930031250018</v>
      </c>
      <c r="G10" s="2">
        <f t="shared" si="1"/>
        <v>6230.9096882656277</v>
      </c>
      <c r="H10" s="2">
        <f t="shared" si="1"/>
        <v>6511.3006242375814</v>
      </c>
      <c r="I10" s="2">
        <f t="shared" si="1"/>
        <v>6804.3091523282728</v>
      </c>
      <c r="J10" s="2">
        <f t="shared" si="1"/>
        <v>7110.5030641830463</v>
      </c>
      <c r="K10" s="2">
        <f t="shared" si="1"/>
        <v>7430.4757020712832</v>
      </c>
      <c r="L10" s="2">
        <f t="shared" si="1"/>
        <v>7764.8471086644931</v>
      </c>
      <c r="M10" s="2">
        <f t="shared" si="1"/>
        <v>8114.2652285543954</v>
      </c>
      <c r="N10" s="2">
        <f t="shared" si="1"/>
        <v>8479.4071638393434</v>
      </c>
      <c r="O10" s="2">
        <f t="shared" si="1"/>
        <v>8860.9804862121146</v>
      </c>
      <c r="P10" s="2">
        <f t="shared" si="1"/>
        <v>9259.7246080916593</v>
      </c>
      <c r="Q10" s="2">
        <f t="shared" si="1"/>
        <v>9676.4122154557863</v>
      </c>
    </row>
    <row r="11" spans="1:17" x14ac:dyDescent="0.2">
      <c r="A11" s="1" t="s">
        <v>7</v>
      </c>
      <c r="B11" s="5">
        <v>350</v>
      </c>
      <c r="C11" s="5">
        <v>350</v>
      </c>
      <c r="D11" s="5">
        <v>350</v>
      </c>
      <c r="E11" s="5">
        <v>350</v>
      </c>
      <c r="F11" s="5">
        <v>350</v>
      </c>
      <c r="G11" s="5">
        <v>350</v>
      </c>
      <c r="H11" s="5">
        <v>350</v>
      </c>
      <c r="I11" s="5">
        <v>350</v>
      </c>
      <c r="J11" s="5">
        <v>350</v>
      </c>
      <c r="K11" s="5">
        <v>350</v>
      </c>
      <c r="L11" s="5">
        <v>350</v>
      </c>
      <c r="M11" s="5">
        <v>350</v>
      </c>
      <c r="N11" s="5">
        <v>350</v>
      </c>
      <c r="O11" s="5">
        <v>350</v>
      </c>
      <c r="P11" s="5">
        <v>350</v>
      </c>
      <c r="Q11" s="5">
        <v>350</v>
      </c>
    </row>
    <row r="12" spans="1:17" x14ac:dyDescent="0.2">
      <c r="A12" s="1" t="s">
        <v>8</v>
      </c>
      <c r="B12" s="2">
        <f>B11*B10</f>
        <v>1750000</v>
      </c>
      <c r="C12" s="2">
        <f t="shared" ref="C12:Q12" si="2">C11*C10</f>
        <v>1828750</v>
      </c>
      <c r="D12" s="2">
        <f t="shared" si="2"/>
        <v>1911043.7500000002</v>
      </c>
      <c r="E12" s="2">
        <f t="shared" si="2"/>
        <v>1997040.7187500002</v>
      </c>
      <c r="F12" s="2">
        <f t="shared" si="2"/>
        <v>2086907.5510937506</v>
      </c>
      <c r="G12" s="2">
        <f t="shared" si="2"/>
        <v>2180818.3908929699</v>
      </c>
      <c r="H12" s="2">
        <f t="shared" si="2"/>
        <v>2278955.2184831533</v>
      </c>
      <c r="I12" s="2">
        <f t="shared" si="2"/>
        <v>2381508.2033148953</v>
      </c>
      <c r="J12" s="2">
        <f t="shared" si="2"/>
        <v>2488676.0724640661</v>
      </c>
      <c r="K12" s="2">
        <f t="shared" si="2"/>
        <v>2600666.4957249491</v>
      </c>
      <c r="L12" s="2">
        <f t="shared" si="2"/>
        <v>2717696.4880325724</v>
      </c>
      <c r="M12" s="2">
        <f t="shared" si="2"/>
        <v>2839992.8299940382</v>
      </c>
      <c r="N12" s="2">
        <f t="shared" si="2"/>
        <v>2967792.50734377</v>
      </c>
      <c r="O12" s="2">
        <f t="shared" si="2"/>
        <v>3101343.1701742401</v>
      </c>
      <c r="P12" s="2">
        <f t="shared" si="2"/>
        <v>3240903.6128320806</v>
      </c>
      <c r="Q12" s="2">
        <f t="shared" si="2"/>
        <v>3386744.2754095253</v>
      </c>
    </row>
    <row r="14" spans="1:17" x14ac:dyDescent="0.2">
      <c r="A14" s="1" t="s">
        <v>2</v>
      </c>
      <c r="B14" s="4">
        <f>SUM(B12:Q12)</f>
        <v>39758839.284510009</v>
      </c>
    </row>
    <row r="15" spans="1:17" x14ac:dyDescent="0.2">
      <c r="A15" s="1" t="s">
        <v>0</v>
      </c>
      <c r="B15" s="3">
        <v>0.35</v>
      </c>
    </row>
    <row r="16" spans="1:17" x14ac:dyDescent="0.2">
      <c r="A16" s="1" t="s">
        <v>1</v>
      </c>
      <c r="B16" s="4">
        <f>B14*(1+B15)</f>
        <v>53674433.034088515</v>
      </c>
    </row>
    <row r="18" spans="1:22" x14ac:dyDescent="0.2">
      <c r="B18" s="8">
        <f>B16/B19</f>
        <v>9584.7201846586631</v>
      </c>
    </row>
    <row r="19" spans="1:22" x14ac:dyDescent="0.2">
      <c r="B19" s="8">
        <f>SUM(B11:Q11)</f>
        <v>5600</v>
      </c>
    </row>
    <row r="20" spans="1:22" x14ac:dyDescent="0.2">
      <c r="B20" s="8"/>
    </row>
    <row r="21" spans="1:22" ht="19.5" customHeight="1" x14ac:dyDescent="0.2">
      <c r="A21" t="s">
        <v>9</v>
      </c>
    </row>
    <row r="22" spans="1:22" x14ac:dyDescent="0.2">
      <c r="B22" s="1">
        <v>2002</v>
      </c>
      <c r="C22" s="1">
        <v>2003</v>
      </c>
      <c r="D22" s="1">
        <v>2004</v>
      </c>
      <c r="E22" s="1">
        <v>2005</v>
      </c>
      <c r="F22" s="1">
        <v>2006</v>
      </c>
      <c r="G22" s="1">
        <v>2007</v>
      </c>
      <c r="H22" s="1">
        <v>2008</v>
      </c>
      <c r="I22" s="1">
        <v>2009</v>
      </c>
      <c r="J22" s="1">
        <v>2010</v>
      </c>
      <c r="K22" s="1">
        <v>2011</v>
      </c>
      <c r="L22" s="1">
        <v>2012</v>
      </c>
      <c r="M22" s="1">
        <v>2013</v>
      </c>
      <c r="N22" s="1">
        <v>2014</v>
      </c>
      <c r="O22" s="1">
        <v>2015</v>
      </c>
      <c r="P22" s="1">
        <v>2016</v>
      </c>
      <c r="Q22" s="1">
        <v>2017</v>
      </c>
      <c r="R22" s="1">
        <v>2018</v>
      </c>
      <c r="S22" s="1">
        <v>2019</v>
      </c>
      <c r="T22" s="1">
        <v>2020</v>
      </c>
      <c r="U22" s="1">
        <v>2021</v>
      </c>
      <c r="V22" s="1">
        <v>2022</v>
      </c>
    </row>
    <row r="23" spans="1:22" x14ac:dyDescent="0.2">
      <c r="A23" s="1" t="s">
        <v>11</v>
      </c>
      <c r="B23" s="7">
        <v>4200</v>
      </c>
      <c r="C23" s="7">
        <f>B23*1.1</f>
        <v>4620</v>
      </c>
      <c r="D23" s="7">
        <f t="shared" ref="D23:Q23" si="3">C23*1.1</f>
        <v>5082</v>
      </c>
      <c r="E23" s="7">
        <f t="shared" si="3"/>
        <v>5590.2000000000007</v>
      </c>
      <c r="F23" s="7">
        <f t="shared" si="3"/>
        <v>6149.2200000000012</v>
      </c>
      <c r="G23" s="7">
        <f t="shared" si="3"/>
        <v>6764.1420000000016</v>
      </c>
      <c r="H23" s="7">
        <f t="shared" si="3"/>
        <v>7440.5562000000027</v>
      </c>
      <c r="I23" s="7">
        <f t="shared" si="3"/>
        <v>8184.6118200000037</v>
      </c>
      <c r="J23" s="7">
        <f t="shared" si="3"/>
        <v>9003.0730020000046</v>
      </c>
      <c r="K23" s="7">
        <f t="shared" si="3"/>
        <v>9903.3803022000066</v>
      </c>
      <c r="L23" s="7">
        <f t="shared" si="3"/>
        <v>10893.718332420009</v>
      </c>
      <c r="M23" s="7">
        <f t="shared" si="3"/>
        <v>11983.09016566201</v>
      </c>
      <c r="N23" s="7">
        <f t="shared" si="3"/>
        <v>13181.399182228211</v>
      </c>
      <c r="O23" s="7">
        <f t="shared" si="3"/>
        <v>14499.539100451033</v>
      </c>
      <c r="P23" s="7">
        <f t="shared" si="3"/>
        <v>15949.493010496137</v>
      </c>
      <c r="Q23" s="7">
        <f t="shared" si="3"/>
        <v>17544.44231154575</v>
      </c>
      <c r="R23" s="7">
        <f>Q23*1.1</f>
        <v>19298.886542700326</v>
      </c>
      <c r="S23" s="7">
        <f>R23*1.1</f>
        <v>21228.77519697036</v>
      </c>
      <c r="T23" s="7">
        <f>S23*1.1</f>
        <v>23351.652716667399</v>
      </c>
      <c r="U23" s="7">
        <f>T23*1.1</f>
        <v>25686.81798833414</v>
      </c>
      <c r="V23" s="7">
        <f>U23*1.1</f>
        <v>28255.499787167555</v>
      </c>
    </row>
    <row r="24" spans="1:22" x14ac:dyDescent="0.2">
      <c r="A24" s="1" t="s">
        <v>3</v>
      </c>
      <c r="B24" s="6">
        <v>0</v>
      </c>
      <c r="C24" s="6">
        <v>0.05</v>
      </c>
      <c r="D24" s="6">
        <v>0.05</v>
      </c>
      <c r="E24" s="6">
        <v>0.05</v>
      </c>
      <c r="F24" s="6">
        <v>0.05</v>
      </c>
      <c r="G24" s="6">
        <v>0.05</v>
      </c>
      <c r="H24" s="6">
        <v>0.05</v>
      </c>
      <c r="I24" s="6">
        <v>0.05</v>
      </c>
      <c r="J24" s="6">
        <v>0.05</v>
      </c>
      <c r="K24" s="6">
        <v>0.05</v>
      </c>
      <c r="L24" s="6">
        <v>0.05</v>
      </c>
      <c r="M24" s="6">
        <v>0.05</v>
      </c>
      <c r="N24" s="6">
        <v>0.05</v>
      </c>
      <c r="O24" s="6">
        <v>0.05</v>
      </c>
      <c r="P24" s="6">
        <v>0.05</v>
      </c>
      <c r="Q24" s="6">
        <v>0.05</v>
      </c>
      <c r="R24" s="6">
        <v>0.05</v>
      </c>
      <c r="S24" s="6">
        <v>0.05</v>
      </c>
      <c r="T24" s="6">
        <v>0.05</v>
      </c>
      <c r="U24" s="6">
        <v>0.05</v>
      </c>
      <c r="V24" s="6">
        <v>0.05</v>
      </c>
    </row>
    <row r="25" spans="1:22" x14ac:dyDescent="0.2">
      <c r="A25" s="1" t="s">
        <v>5</v>
      </c>
      <c r="B25">
        <v>1</v>
      </c>
      <c r="C25">
        <f>(1-C24)^1/1</f>
        <v>0.95</v>
      </c>
      <c r="D25">
        <f>(1-D24)^2/1</f>
        <v>0.90249999999999997</v>
      </c>
      <c r="E25">
        <f>(1-E24)^3/1</f>
        <v>0.85737499999999989</v>
      </c>
      <c r="F25">
        <f>(1-F24)^4/1</f>
        <v>0.81450624999999999</v>
      </c>
      <c r="G25">
        <f>(1-G24)^5/1</f>
        <v>0.77378093749999999</v>
      </c>
      <c r="H25">
        <f>(1-H24)^6/1</f>
        <v>0.73509189062499991</v>
      </c>
      <c r="I25">
        <f>(1-I24)^7/1</f>
        <v>0.69833729609374995</v>
      </c>
      <c r="J25">
        <f>(1-J24)^8/1</f>
        <v>0.66342043128906247</v>
      </c>
      <c r="K25">
        <f>(1-K24)^9/1</f>
        <v>0.6302494097246093</v>
      </c>
      <c r="L25">
        <f>(1-L24)^10/1</f>
        <v>0.5987369392383789</v>
      </c>
      <c r="M25">
        <f>(1-M24)^11/1</f>
        <v>0.56880009227645989</v>
      </c>
      <c r="N25">
        <f>(1-N24)^12/1</f>
        <v>0.54036008766263688</v>
      </c>
      <c r="O25">
        <f>(1-O24)^13/1</f>
        <v>0.51334208327950503</v>
      </c>
      <c r="P25">
        <f>(1-P24)^14/1</f>
        <v>0.48767497911552976</v>
      </c>
      <c r="Q25">
        <f t="shared" ref="Q25:V25" si="4">(1-Q24)^15/1</f>
        <v>0.46329123015975332</v>
      </c>
      <c r="R25">
        <f t="shared" si="4"/>
        <v>0.46329123015975332</v>
      </c>
      <c r="S25">
        <f t="shared" si="4"/>
        <v>0.46329123015975332</v>
      </c>
      <c r="T25">
        <f t="shared" si="4"/>
        <v>0.46329123015975332</v>
      </c>
      <c r="U25">
        <f t="shared" si="4"/>
        <v>0.46329123015975332</v>
      </c>
      <c r="V25">
        <f t="shared" si="4"/>
        <v>0.46329123015975332</v>
      </c>
    </row>
    <row r="26" spans="1:22" x14ac:dyDescent="0.2">
      <c r="A26" s="1" t="s">
        <v>6</v>
      </c>
      <c r="B26" s="2">
        <f>NPV(B24,B23)</f>
        <v>4200</v>
      </c>
      <c r="C26" s="2">
        <f t="shared" ref="C26:V26" si="5">C23*C25</f>
        <v>4389</v>
      </c>
      <c r="D26" s="2">
        <f t="shared" si="5"/>
        <v>4586.5050000000001</v>
      </c>
      <c r="E26" s="2">
        <f t="shared" si="5"/>
        <v>4792.8977249999998</v>
      </c>
      <c r="F26" s="2">
        <f t="shared" si="5"/>
        <v>5008.578122625001</v>
      </c>
      <c r="G26" s="2">
        <f t="shared" si="5"/>
        <v>5233.9641381431265</v>
      </c>
      <c r="H26" s="2">
        <f t="shared" si="5"/>
        <v>5469.4925243595671</v>
      </c>
      <c r="I26" s="2">
        <f t="shared" si="5"/>
        <v>5715.6196879557483</v>
      </c>
      <c r="J26" s="2">
        <f t="shared" si="5"/>
        <v>5972.8225739137579</v>
      </c>
      <c r="K26" s="2">
        <f t="shared" si="5"/>
        <v>6241.599589739877</v>
      </c>
      <c r="L26" s="2">
        <f t="shared" si="5"/>
        <v>6522.4715712781726</v>
      </c>
      <c r="M26" s="2">
        <f t="shared" si="5"/>
        <v>6815.9827919856907</v>
      </c>
      <c r="N26" s="2">
        <f t="shared" si="5"/>
        <v>7122.7020176250462</v>
      </c>
      <c r="O26" s="2">
        <f t="shared" si="5"/>
        <v>7443.2236084181741</v>
      </c>
      <c r="P26" s="2">
        <f t="shared" si="5"/>
        <v>7778.1686707969911</v>
      </c>
      <c r="Q26" s="2">
        <f t="shared" si="5"/>
        <v>8128.1862609828568</v>
      </c>
      <c r="R26" s="2">
        <f t="shared" si="5"/>
        <v>8941.0048870811424</v>
      </c>
      <c r="S26" s="2">
        <f t="shared" si="5"/>
        <v>9835.1053757892587</v>
      </c>
      <c r="T26" s="2">
        <f t="shared" si="5"/>
        <v>10818.615913368185</v>
      </c>
      <c r="U26" s="2">
        <f t="shared" si="5"/>
        <v>11900.477504705004</v>
      </c>
      <c r="V26" s="2">
        <f t="shared" si="5"/>
        <v>13090.525255175504</v>
      </c>
    </row>
    <row r="27" spans="1:22" x14ac:dyDescent="0.2">
      <c r="A27" s="1" t="s">
        <v>7</v>
      </c>
      <c r="B27" s="5">
        <v>350</v>
      </c>
      <c r="C27" s="5">
        <v>350</v>
      </c>
      <c r="D27" s="5">
        <v>350</v>
      </c>
      <c r="E27" s="5">
        <v>350</v>
      </c>
      <c r="F27" s="5">
        <v>350</v>
      </c>
      <c r="G27" s="5">
        <v>350</v>
      </c>
      <c r="H27" s="5">
        <v>350</v>
      </c>
      <c r="I27" s="5">
        <v>350</v>
      </c>
      <c r="J27" s="5">
        <v>350</v>
      </c>
      <c r="K27" s="5">
        <v>350</v>
      </c>
      <c r="L27" s="5">
        <v>350</v>
      </c>
      <c r="M27" s="5">
        <v>350</v>
      </c>
      <c r="N27" s="5">
        <v>350</v>
      </c>
      <c r="O27" s="5">
        <v>350</v>
      </c>
      <c r="P27" s="5">
        <v>350</v>
      </c>
      <c r="Q27" s="5">
        <v>350</v>
      </c>
      <c r="R27" s="5">
        <v>351</v>
      </c>
      <c r="S27" s="5">
        <v>352</v>
      </c>
      <c r="T27" s="5">
        <v>353</v>
      </c>
      <c r="U27" s="5">
        <v>354</v>
      </c>
      <c r="V27" s="5">
        <v>355</v>
      </c>
    </row>
    <row r="28" spans="1:22" x14ac:dyDescent="0.2">
      <c r="A28" s="1" t="s">
        <v>8</v>
      </c>
      <c r="B28" s="2">
        <f t="shared" ref="B28:V28" si="6">B27*B26</f>
        <v>1470000</v>
      </c>
      <c r="C28" s="2">
        <f t="shared" si="6"/>
        <v>1536150</v>
      </c>
      <c r="D28" s="2">
        <f t="shared" si="6"/>
        <v>1605276.75</v>
      </c>
      <c r="E28" s="2">
        <f t="shared" si="6"/>
        <v>1677514.2037499999</v>
      </c>
      <c r="F28" s="2">
        <f t="shared" si="6"/>
        <v>1753002.3429187504</v>
      </c>
      <c r="G28" s="2">
        <f t="shared" si="6"/>
        <v>1831887.4483500943</v>
      </c>
      <c r="H28" s="2">
        <f t="shared" si="6"/>
        <v>1914322.3835258484</v>
      </c>
      <c r="I28" s="2">
        <f t="shared" si="6"/>
        <v>2000466.8907845118</v>
      </c>
      <c r="J28" s="2">
        <f t="shared" si="6"/>
        <v>2090487.9008698151</v>
      </c>
      <c r="K28" s="2">
        <f t="shared" si="6"/>
        <v>2184559.8564089569</v>
      </c>
      <c r="L28" s="2">
        <f t="shared" si="6"/>
        <v>2282865.0499473605</v>
      </c>
      <c r="M28" s="2">
        <f t="shared" si="6"/>
        <v>2385593.9771949919</v>
      </c>
      <c r="N28" s="2">
        <f t="shared" si="6"/>
        <v>2492945.7061687661</v>
      </c>
      <c r="O28" s="2">
        <f t="shared" si="6"/>
        <v>2605128.2629463607</v>
      </c>
      <c r="P28" s="2">
        <f t="shared" si="6"/>
        <v>2722359.034778947</v>
      </c>
      <c r="Q28" s="2">
        <f t="shared" si="6"/>
        <v>2844865.1913439999</v>
      </c>
      <c r="R28" s="2">
        <f t="shared" si="6"/>
        <v>3138292.7153654811</v>
      </c>
      <c r="S28" s="2">
        <f t="shared" si="6"/>
        <v>3461957.0922778193</v>
      </c>
      <c r="T28" s="2">
        <f t="shared" si="6"/>
        <v>3818971.4174189693</v>
      </c>
      <c r="U28" s="2">
        <f t="shared" si="6"/>
        <v>4212769.0366655719</v>
      </c>
      <c r="V28" s="2">
        <f t="shared" si="6"/>
        <v>4647136.465587304</v>
      </c>
    </row>
    <row r="29" spans="1:22" x14ac:dyDescent="0.2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">
      <c r="A30" s="1" t="s">
        <v>2</v>
      </c>
      <c r="B30" s="2">
        <f>NPV(0.1,B28:V28)</f>
        <v>18086048.937102124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4" spans="1:22" x14ac:dyDescent="0.2">
      <c r="B34" s="1">
        <v>2002</v>
      </c>
      <c r="C34" s="1">
        <v>2003</v>
      </c>
      <c r="D34" s="1">
        <v>2004</v>
      </c>
      <c r="E34" s="1">
        <v>2005</v>
      </c>
      <c r="F34" s="1">
        <v>2006</v>
      </c>
      <c r="G34" s="1">
        <v>2007</v>
      </c>
      <c r="H34" s="1">
        <v>2008</v>
      </c>
      <c r="I34" s="1">
        <v>2009</v>
      </c>
      <c r="J34" s="1">
        <v>2010</v>
      </c>
      <c r="K34" s="1">
        <v>2011</v>
      </c>
      <c r="L34" s="1">
        <v>2012</v>
      </c>
      <c r="M34" s="1">
        <v>2013</v>
      </c>
      <c r="N34" s="1">
        <v>2014</v>
      </c>
      <c r="O34" s="1">
        <v>2015</v>
      </c>
      <c r="P34" s="1">
        <v>2016</v>
      </c>
      <c r="Q34" s="1">
        <v>2017</v>
      </c>
      <c r="R34" s="1">
        <v>2018</v>
      </c>
      <c r="S34" s="1">
        <v>2019</v>
      </c>
      <c r="T34" s="1">
        <v>2020</v>
      </c>
      <c r="U34" s="1">
        <v>2021</v>
      </c>
      <c r="V34" s="1">
        <v>2022</v>
      </c>
    </row>
    <row r="35" spans="1:22" x14ac:dyDescent="0.2">
      <c r="A35" s="1" t="s">
        <v>12</v>
      </c>
      <c r="B35" s="7">
        <v>5000</v>
      </c>
      <c r="C35" s="7">
        <f>B35*1.1</f>
        <v>5500</v>
      </c>
      <c r="D35" s="7">
        <f t="shared" ref="D35:V35" si="7">C35*1.1</f>
        <v>6050.0000000000009</v>
      </c>
      <c r="E35" s="7">
        <f t="shared" si="7"/>
        <v>6655.0000000000018</v>
      </c>
      <c r="F35" s="7">
        <f t="shared" si="7"/>
        <v>7320.5000000000027</v>
      </c>
      <c r="G35" s="7">
        <f t="shared" si="7"/>
        <v>8052.5500000000038</v>
      </c>
      <c r="H35" s="7">
        <f t="shared" si="7"/>
        <v>8857.8050000000057</v>
      </c>
      <c r="I35" s="7">
        <f t="shared" si="7"/>
        <v>9743.5855000000065</v>
      </c>
      <c r="J35" s="7">
        <f t="shared" si="7"/>
        <v>10717.944050000007</v>
      </c>
      <c r="K35" s="7">
        <f t="shared" si="7"/>
        <v>11789.73845500001</v>
      </c>
      <c r="L35" s="7">
        <f t="shared" si="7"/>
        <v>12968.712300500012</v>
      </c>
      <c r="M35" s="7">
        <f t="shared" si="7"/>
        <v>14265.583530550015</v>
      </c>
      <c r="N35" s="7">
        <f t="shared" si="7"/>
        <v>15692.141883605018</v>
      </c>
      <c r="O35" s="7">
        <f t="shared" si="7"/>
        <v>17261.356071965522</v>
      </c>
      <c r="P35" s="7">
        <f t="shared" si="7"/>
        <v>18987.491679162074</v>
      </c>
      <c r="Q35" s="7">
        <f t="shared" si="7"/>
        <v>20886.240847078283</v>
      </c>
      <c r="R35" s="7">
        <f t="shared" si="7"/>
        <v>22974.864931786113</v>
      </c>
      <c r="S35" s="7">
        <f t="shared" si="7"/>
        <v>25272.351424964727</v>
      </c>
      <c r="T35" s="7">
        <f t="shared" si="7"/>
        <v>27799.586567461203</v>
      </c>
      <c r="U35" s="7">
        <f t="shared" si="7"/>
        <v>30579.545224207326</v>
      </c>
      <c r="V35" s="7">
        <f t="shared" si="7"/>
        <v>33637.499746628062</v>
      </c>
    </row>
    <row r="36" spans="1:22" x14ac:dyDescent="0.2">
      <c r="A36" s="1" t="s">
        <v>3</v>
      </c>
      <c r="B36" s="6">
        <v>0</v>
      </c>
      <c r="C36" s="6">
        <v>0.05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</row>
    <row r="37" spans="1:22" x14ac:dyDescent="0.2">
      <c r="A37" s="1" t="s">
        <v>5</v>
      </c>
      <c r="B37">
        <v>1</v>
      </c>
      <c r="C37">
        <f>(1-C36)^1/1</f>
        <v>0.95</v>
      </c>
      <c r="D37">
        <f>(1-D36)^2/1</f>
        <v>0.90249999999999997</v>
      </c>
      <c r="E37">
        <f>(1-E36)^3/1</f>
        <v>0.85737499999999989</v>
      </c>
      <c r="F37">
        <f>(1-F36)^4/1</f>
        <v>0.81450624999999999</v>
      </c>
      <c r="G37">
        <f>(1-G36)^5/1</f>
        <v>0.77378093749999999</v>
      </c>
      <c r="H37">
        <f>(1-H36)^6/1</f>
        <v>0.73509189062499991</v>
      </c>
      <c r="I37">
        <f>(1-I36)^7/1</f>
        <v>0.69833729609374995</v>
      </c>
      <c r="J37">
        <f>(1-J36)^8/1</f>
        <v>0.66342043128906247</v>
      </c>
      <c r="K37">
        <f>(1-K36)^9/1</f>
        <v>0.6302494097246093</v>
      </c>
      <c r="L37">
        <f>(1-L36)^10/1</f>
        <v>0.5987369392383789</v>
      </c>
      <c r="M37">
        <f>(1-M36)^11/1</f>
        <v>0.56880009227645989</v>
      </c>
      <c r="N37">
        <f>(1-N36)^12/1</f>
        <v>0.54036008766263688</v>
      </c>
      <c r="O37">
        <f>(1-O36)^13/1</f>
        <v>0.51334208327950503</v>
      </c>
      <c r="P37">
        <f>(1-P36)^14/1</f>
        <v>0.48767497911552976</v>
      </c>
      <c r="Q37">
        <f t="shared" ref="Q37:V37" si="8">(1-Q36)^15/1</f>
        <v>0.46329123015975332</v>
      </c>
      <c r="R37">
        <f t="shared" si="8"/>
        <v>0.46329123015975332</v>
      </c>
      <c r="S37">
        <f t="shared" si="8"/>
        <v>0.46329123015975332</v>
      </c>
      <c r="T37">
        <f t="shared" si="8"/>
        <v>0.46329123015975332</v>
      </c>
      <c r="U37">
        <f t="shared" si="8"/>
        <v>0.46329123015975332</v>
      </c>
      <c r="V37">
        <f t="shared" si="8"/>
        <v>0.46329123015975332</v>
      </c>
    </row>
    <row r="38" spans="1:22" x14ac:dyDescent="0.2">
      <c r="A38" s="1" t="s">
        <v>6</v>
      </c>
      <c r="B38" s="2">
        <f>NPV(B36,B35)</f>
        <v>5000</v>
      </c>
      <c r="C38" s="2">
        <f t="shared" ref="C38:V38" si="9">C35*C37</f>
        <v>5225</v>
      </c>
      <c r="D38" s="2">
        <f t="shared" si="9"/>
        <v>5460.1250000000009</v>
      </c>
      <c r="E38" s="2">
        <f t="shared" si="9"/>
        <v>5705.8306250000005</v>
      </c>
      <c r="F38" s="2">
        <f t="shared" si="9"/>
        <v>5962.5930031250018</v>
      </c>
      <c r="G38" s="2">
        <f t="shared" si="9"/>
        <v>6230.9096882656277</v>
      </c>
      <c r="H38" s="2">
        <f t="shared" si="9"/>
        <v>6511.3006242375814</v>
      </c>
      <c r="I38" s="2">
        <f t="shared" si="9"/>
        <v>6804.3091523282728</v>
      </c>
      <c r="J38" s="2">
        <f t="shared" si="9"/>
        <v>7110.5030641830463</v>
      </c>
      <c r="K38" s="2">
        <f t="shared" si="9"/>
        <v>7430.4757020712832</v>
      </c>
      <c r="L38" s="2">
        <f t="shared" si="9"/>
        <v>7764.8471086644931</v>
      </c>
      <c r="M38" s="2">
        <f t="shared" si="9"/>
        <v>8114.2652285543954</v>
      </c>
      <c r="N38" s="2">
        <f t="shared" si="9"/>
        <v>8479.4071638393434</v>
      </c>
      <c r="O38" s="2">
        <f t="shared" si="9"/>
        <v>8860.9804862121146</v>
      </c>
      <c r="P38" s="2">
        <f t="shared" si="9"/>
        <v>9259.7246080916593</v>
      </c>
      <c r="Q38" s="2">
        <f t="shared" si="9"/>
        <v>9676.4122154557863</v>
      </c>
      <c r="R38" s="2">
        <f t="shared" si="9"/>
        <v>10644.053437001365</v>
      </c>
      <c r="S38" s="2">
        <f t="shared" si="9"/>
        <v>11708.458780701503</v>
      </c>
      <c r="T38" s="2">
        <f t="shared" si="9"/>
        <v>12879.304658771654</v>
      </c>
      <c r="U38" s="2">
        <f t="shared" si="9"/>
        <v>14167.235124648822</v>
      </c>
      <c r="V38" s="2">
        <f t="shared" si="9"/>
        <v>15583.958637113705</v>
      </c>
    </row>
    <row r="39" spans="1:22" x14ac:dyDescent="0.2">
      <c r="A39" s="1" t="s">
        <v>7</v>
      </c>
      <c r="B39" s="5">
        <v>350</v>
      </c>
      <c r="C39" s="5">
        <v>350</v>
      </c>
      <c r="D39" s="5">
        <v>350</v>
      </c>
      <c r="E39" s="5">
        <v>350</v>
      </c>
      <c r="F39" s="5">
        <v>350</v>
      </c>
      <c r="G39" s="5">
        <v>350</v>
      </c>
      <c r="H39" s="5">
        <v>350</v>
      </c>
      <c r="I39" s="5">
        <v>350</v>
      </c>
      <c r="J39" s="5">
        <v>350</v>
      </c>
      <c r="K39" s="5">
        <v>350</v>
      </c>
      <c r="L39" s="5">
        <v>350</v>
      </c>
      <c r="M39" s="5">
        <v>350</v>
      </c>
      <c r="N39" s="5">
        <v>350</v>
      </c>
      <c r="O39" s="5">
        <v>350</v>
      </c>
      <c r="P39" s="5">
        <v>350</v>
      </c>
      <c r="Q39" s="5">
        <v>350</v>
      </c>
      <c r="R39" s="5">
        <v>351</v>
      </c>
      <c r="S39" s="5">
        <v>352</v>
      </c>
      <c r="T39" s="5">
        <v>353</v>
      </c>
      <c r="U39" s="5">
        <v>354</v>
      </c>
      <c r="V39" s="5">
        <v>355</v>
      </c>
    </row>
    <row r="40" spans="1:22" x14ac:dyDescent="0.2">
      <c r="A40" s="1" t="s">
        <v>8</v>
      </c>
      <c r="B40" s="2">
        <f t="shared" ref="B40:V40" si="10">B39*B38</f>
        <v>1750000</v>
      </c>
      <c r="C40" s="2">
        <f t="shared" si="10"/>
        <v>1828750</v>
      </c>
      <c r="D40" s="2">
        <f t="shared" si="10"/>
        <v>1911043.7500000002</v>
      </c>
      <c r="E40" s="2">
        <f t="shared" si="10"/>
        <v>1997040.7187500002</v>
      </c>
      <c r="F40" s="2">
        <f t="shared" si="10"/>
        <v>2086907.5510937506</v>
      </c>
      <c r="G40" s="2">
        <f t="shared" si="10"/>
        <v>2180818.3908929699</v>
      </c>
      <c r="H40" s="2">
        <f t="shared" si="10"/>
        <v>2278955.2184831533</v>
      </c>
      <c r="I40" s="2">
        <f t="shared" si="10"/>
        <v>2381508.2033148953</v>
      </c>
      <c r="J40" s="2">
        <f t="shared" si="10"/>
        <v>2488676.0724640661</v>
      </c>
      <c r="K40" s="2">
        <f t="shared" si="10"/>
        <v>2600666.4957249491</v>
      </c>
      <c r="L40" s="2">
        <f t="shared" si="10"/>
        <v>2717696.4880325724</v>
      </c>
      <c r="M40" s="2">
        <f t="shared" si="10"/>
        <v>2839992.8299940382</v>
      </c>
      <c r="N40" s="2">
        <f t="shared" si="10"/>
        <v>2967792.50734377</v>
      </c>
      <c r="O40" s="2">
        <f t="shared" si="10"/>
        <v>3101343.1701742401</v>
      </c>
      <c r="P40" s="2">
        <f t="shared" si="10"/>
        <v>3240903.6128320806</v>
      </c>
      <c r="Q40" s="2">
        <f t="shared" si="10"/>
        <v>3386744.2754095253</v>
      </c>
      <c r="R40" s="2">
        <f t="shared" si="10"/>
        <v>3736062.7563874791</v>
      </c>
      <c r="S40" s="2">
        <f t="shared" si="10"/>
        <v>4121377.4908069293</v>
      </c>
      <c r="T40" s="2">
        <f t="shared" si="10"/>
        <v>4546394.5445463937</v>
      </c>
      <c r="U40" s="2">
        <f t="shared" si="10"/>
        <v>5015201.2341256831</v>
      </c>
      <c r="V40" s="2">
        <f t="shared" si="10"/>
        <v>5532305.3161753649</v>
      </c>
    </row>
    <row r="41" spans="1:22" x14ac:dyDescent="0.2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">
      <c r="A43" s="1" t="s">
        <v>2</v>
      </c>
      <c r="B43" s="4">
        <f>NPV(0.1,B40:V40)</f>
        <v>21531010.639407296</v>
      </c>
    </row>
    <row r="44" spans="1:22" x14ac:dyDescent="0.2">
      <c r="A44" s="1" t="s">
        <v>13</v>
      </c>
      <c r="B44" s="2">
        <f>B43-B30</f>
        <v>3444961.7023051716</v>
      </c>
    </row>
    <row r="47" spans="1:22" x14ac:dyDescent="0.2">
      <c r="B47" s="8">
        <f>B43/B48</f>
        <v>2923.423033184969</v>
      </c>
    </row>
    <row r="48" spans="1:22" x14ac:dyDescent="0.2">
      <c r="B48" s="8">
        <f>SUM(B27:V27)</f>
        <v>7365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mtaylor5</dc:creator>
  <cp:lastModifiedBy>Jan Havlíček</cp:lastModifiedBy>
  <dcterms:created xsi:type="dcterms:W3CDTF">2001-09-06T19:07:02Z</dcterms:created>
  <dcterms:modified xsi:type="dcterms:W3CDTF">2023-09-11T09:31:40Z</dcterms:modified>
</cp:coreProperties>
</file>