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B746B65-322B-4724-B99A-99507999DD24}" xr6:coauthVersionLast="47" xr6:coauthVersionMax="47" xr10:uidLastSave="{00000000-0000-0000-0000-000000000000}"/>
  <bookViews>
    <workbookView xWindow="-120" yWindow="-120" windowWidth="23280" windowHeight="12480" tabRatio="865" activeTab="2"/>
  </bookViews>
  <sheets>
    <sheet name="reconciliation" sheetId="54" r:id="rId1"/>
    <sheet name=" inter rec" sheetId="55" r:id="rId2"/>
    <sheet name="Var. Rpt EPMI" sheetId="35" r:id="rId3"/>
  </sheets>
  <externalReferences>
    <externalReference r:id="rId4"/>
  </externalReferences>
  <definedNames>
    <definedName name="_xlnm._FilterDatabase" localSheetId="2" hidden="1">'Var. Rpt EPMI'!$A$139:$AO$139</definedName>
    <definedName name="AccountDetail">#REF!</definedName>
    <definedName name="AccountSummary">#REF!</definedName>
    <definedName name="Export">#REF!</definedName>
    <definedName name="Export_3">#REF!</definedName>
    <definedName name="_xlnm.Print_Area" localSheetId="0">reconciliation!$A$1:$N$23</definedName>
    <definedName name="_xlnm.Print_Area" localSheetId="2">'Var. Rpt EPMI'!$A$1:$K$446</definedName>
    <definedName name="_xlnm.Print_Titles" localSheetId="1">' inter rec'!$1:$1</definedName>
  </definedNames>
  <calcPr calcId="0" fullCalcOnLoad="1"/>
</workbook>
</file>

<file path=xl/calcChain.xml><?xml version="1.0" encoding="utf-8"?>
<calcChain xmlns="http://schemas.openxmlformats.org/spreadsheetml/2006/main">
  <c r="E5" i="55" l="1"/>
  <c r="E6" i="55"/>
  <c r="L6" i="55"/>
  <c r="S6" i="55"/>
  <c r="E7" i="55"/>
  <c r="L7" i="55"/>
  <c r="S7" i="55"/>
  <c r="E8" i="55"/>
  <c r="L8" i="55"/>
  <c r="S8" i="55"/>
  <c r="E9" i="55"/>
  <c r="L9" i="55"/>
  <c r="S9" i="55"/>
  <c r="E10" i="55"/>
  <c r="L10" i="55"/>
  <c r="S10" i="55"/>
  <c r="E12" i="55"/>
  <c r="E13" i="55"/>
  <c r="L13" i="55"/>
  <c r="S13" i="55"/>
  <c r="E14" i="55"/>
  <c r="L14" i="55"/>
  <c r="S14" i="55"/>
  <c r="E15" i="55"/>
  <c r="L15" i="55"/>
  <c r="S15" i="55"/>
  <c r="E16" i="55"/>
  <c r="L16" i="55"/>
  <c r="S16" i="55"/>
  <c r="E17" i="55"/>
  <c r="L17" i="55"/>
  <c r="S17" i="55"/>
  <c r="E19" i="55"/>
  <c r="E20" i="55"/>
  <c r="L20" i="55"/>
  <c r="S20" i="55"/>
  <c r="E21" i="55"/>
  <c r="L21" i="55"/>
  <c r="S21" i="55"/>
  <c r="E22" i="55"/>
  <c r="L22" i="55"/>
  <c r="S22" i="55"/>
  <c r="E23" i="55"/>
  <c r="L23" i="55"/>
  <c r="S23" i="55"/>
  <c r="E24" i="55"/>
  <c r="L24" i="55"/>
  <c r="S24" i="55"/>
  <c r="C25" i="55"/>
  <c r="D25" i="55"/>
  <c r="E25" i="55"/>
  <c r="J25" i="55"/>
  <c r="K25" i="55"/>
  <c r="L25" i="55"/>
  <c r="Q25" i="55"/>
  <c r="R25" i="55"/>
  <c r="S25" i="55"/>
  <c r="E12" i="54"/>
  <c r="G12" i="54"/>
  <c r="K12" i="54"/>
  <c r="K15" i="54"/>
  <c r="K18" i="54"/>
  <c r="K9" i="35"/>
  <c r="K10" i="35"/>
  <c r="K13" i="35"/>
  <c r="K14" i="35"/>
  <c r="D16" i="35"/>
  <c r="E16" i="35"/>
  <c r="H16" i="35"/>
  <c r="I16" i="35"/>
  <c r="J16" i="35"/>
  <c r="K16" i="35"/>
  <c r="K19" i="35"/>
  <c r="K20" i="35"/>
  <c r="E22" i="35"/>
  <c r="K22" i="35"/>
  <c r="K23" i="35"/>
  <c r="K24" i="35"/>
  <c r="K25" i="35"/>
  <c r="K26" i="35"/>
  <c r="K29" i="35"/>
  <c r="K30" i="35"/>
  <c r="K31" i="35"/>
  <c r="K32" i="35"/>
  <c r="K33" i="35"/>
  <c r="K34" i="35"/>
  <c r="K35" i="35"/>
  <c r="K36" i="35"/>
  <c r="D38" i="35"/>
  <c r="E38" i="35"/>
  <c r="G38" i="35"/>
  <c r="H38" i="35"/>
  <c r="J38" i="35"/>
  <c r="K38" i="35"/>
  <c r="E41" i="35"/>
  <c r="K41" i="35"/>
  <c r="K42" i="35"/>
  <c r="K43" i="35"/>
  <c r="K44" i="35"/>
  <c r="K45" i="35"/>
  <c r="E46" i="35"/>
  <c r="K46" i="35"/>
  <c r="E47" i="35"/>
  <c r="K47" i="35"/>
  <c r="K48" i="35"/>
  <c r="K50" i="35"/>
  <c r="K51" i="35"/>
  <c r="K52" i="35"/>
  <c r="K53" i="35"/>
  <c r="K54" i="35"/>
  <c r="K55" i="35"/>
  <c r="E56" i="35"/>
  <c r="K56" i="35"/>
  <c r="E57" i="35"/>
  <c r="K57" i="35"/>
  <c r="D59" i="35"/>
  <c r="E59" i="35"/>
  <c r="G59" i="35"/>
  <c r="H59" i="35"/>
  <c r="J59" i="35"/>
  <c r="K59" i="35"/>
  <c r="D61" i="35"/>
  <c r="E61" i="35"/>
  <c r="G61" i="35"/>
  <c r="H61" i="35"/>
  <c r="J61" i="35"/>
  <c r="K61" i="35"/>
  <c r="K62" i="35"/>
  <c r="K65" i="35"/>
  <c r="K66" i="35"/>
  <c r="K67" i="35"/>
  <c r="K68" i="35"/>
  <c r="K69" i="35"/>
  <c r="K70" i="35"/>
  <c r="K71" i="35"/>
  <c r="K72" i="35"/>
  <c r="D74" i="35"/>
  <c r="E74" i="35"/>
  <c r="G74" i="35"/>
  <c r="H74" i="35"/>
  <c r="J74" i="35"/>
  <c r="K74" i="35"/>
  <c r="E76" i="35"/>
  <c r="K76" i="35"/>
  <c r="E77" i="35"/>
  <c r="H77" i="35"/>
  <c r="K77" i="35"/>
  <c r="J88" i="35"/>
  <c r="J121" i="35"/>
  <c r="K135" i="35"/>
  <c r="J143" i="35"/>
  <c r="K184" i="35"/>
  <c r="K212" i="35"/>
  <c r="K281" i="35"/>
  <c r="J294" i="35"/>
  <c r="J344" i="35"/>
  <c r="K414" i="35"/>
  <c r="K425" i="35"/>
  <c r="K428" i="35"/>
  <c r="K432" i="35"/>
  <c r="K436" i="35"/>
  <c r="K441" i="35"/>
  <c r="K444" i="35"/>
</calcChain>
</file>

<file path=xl/sharedStrings.xml><?xml version="1.0" encoding="utf-8"?>
<sst xmlns="http://schemas.openxmlformats.org/spreadsheetml/2006/main" count="1506" uniqueCount="532">
  <si>
    <t>485085.1- TSC related to NY ISO activity - PMA to follow</t>
  </si>
  <si>
    <t>PECO</t>
  </si>
  <si>
    <t>505349.1 did not load to Unify - PMA to follow</t>
  </si>
  <si>
    <t>487992,490430,512642.1 -PMA to follow</t>
  </si>
  <si>
    <t>489804.1 did not load to Unify - PMA to follow</t>
  </si>
  <si>
    <t>SOUTHERNCOMSER</t>
  </si>
  <si>
    <t>TENNESSEEVALAUT</t>
  </si>
  <si>
    <t>Offsets 2000 11 Misc accounting adjustment</t>
  </si>
  <si>
    <t>AESNEWENE</t>
  </si>
  <si>
    <t>ALLEGHENENESUP</t>
  </si>
  <si>
    <t>ATLANTICRICH</t>
  </si>
  <si>
    <t>AUSTINCITY</t>
  </si>
  <si>
    <t>AVISTAENE</t>
  </si>
  <si>
    <t>CALIFORNPOWEXC</t>
  </si>
  <si>
    <t>CPSB</t>
  </si>
  <si>
    <t>DELANOENECOM</t>
  </si>
  <si>
    <t>FIRSTENECOR</t>
  </si>
  <si>
    <t>MICHIGANELECOO</t>
  </si>
  <si>
    <t>MIRANTAMEENE</t>
  </si>
  <si>
    <t>482914.1, 482915.1, 485079.1, 487250.1, 487313.1 - Price Adjustments done by Mike Jacobson</t>
  </si>
  <si>
    <t>WAPAPHOENIX</t>
  </si>
  <si>
    <t>474242.1 - $15,000 was added for losses we must pay - $1 per 15,000 mw's - DMS #6229 - change made on 1/23/01 - was listed on 2000 12 Upcoming PMA's</t>
  </si>
  <si>
    <t>260222.1 - 100mw @$68 cut 10/30 HE 1-24 and 200mw @$68 cut 10/29 HE 2-24;  Added 247mw @$.04 10/2 HE 1-24.</t>
  </si>
  <si>
    <t>CASHV</t>
  </si>
  <si>
    <t>50845.01,50907.- Offset to be booked in 2001 02 general ledger.</t>
  </si>
  <si>
    <t>50845.03- Offset to be booked  2001 02 general ledger.</t>
  </si>
  <si>
    <t>39377.01,36679.01- Offset to be booked in SAP by Tracy Green.</t>
  </si>
  <si>
    <t>EPMI-LT-WNAMGMT</t>
  </si>
  <si>
    <t>Interdesk</t>
  </si>
  <si>
    <t>ST ALBERTA</t>
  </si>
  <si>
    <t xml:space="preserve"> interd</t>
  </si>
  <si>
    <t>TAX DISCOUNT</t>
  </si>
  <si>
    <t>British Columbia 12/00</t>
  </si>
  <si>
    <t>Offsets in Reconciled by Others Account 45016000</t>
  </si>
  <si>
    <t>INTRA-SITHE</t>
  </si>
  <si>
    <t>Offsets 11/2000 Acctg. Variance.</t>
  </si>
  <si>
    <t>Offsets 12/2000 Acctg. Variance.</t>
  </si>
  <si>
    <t>Offsets 08/2000 Acctg. Variance.</t>
  </si>
  <si>
    <t>EUGENEWATELE</t>
  </si>
  <si>
    <t>HARBORCOG</t>
  </si>
  <si>
    <t>KANSAS P&amp;L</t>
  </si>
  <si>
    <t>NIAGARAMOHENE</t>
  </si>
  <si>
    <t>SMURFITSTOCON</t>
  </si>
  <si>
    <t>TILLAMOOPEOUTI</t>
  </si>
  <si>
    <t>SOUTHWESPOWPOO</t>
  </si>
  <si>
    <t>Deal #508289.1 &amp; Deal #508290.1 - timing difference - Unify didn't pull proper price - PMA to follow</t>
  </si>
  <si>
    <t>T ($302,777.27) Unify did not pull in deals - Offsets with 12/2000 Acct Variance (488776.1, 488781.1, 488786.1, 484820.1)</t>
  </si>
  <si>
    <t>Index Price Adjustment for PXSP15 - PMA to follow</t>
  </si>
  <si>
    <t xml:space="preserve"> Index Price Adjustment for PXNP15 - PMA to follow</t>
  </si>
  <si>
    <t xml:space="preserve"> Offsets 2000 12 Acct Variance</t>
  </si>
  <si>
    <t xml:space="preserve">  501250.1 - Index price adjustment - PJM Western</t>
  </si>
  <si>
    <t xml:space="preserve"> 420886.12 -  Index Price Adjustment - DJ PV Index - PMA to follow</t>
  </si>
  <si>
    <t>420886, legs 3-7, volumes had been zero'd out in EnPower and new legs were added to capture the correct index price (5% vs $5)to 420886 legs 52-56 DMS #5261</t>
  </si>
  <si>
    <t>($23,511) &amp; ($18,480.16) Offset 2000 10 Acct Var under WAPACRSPBANK</t>
  </si>
  <si>
    <t>485915.1-annuity for losses, still checking out to see if this is the correct amount we should pay - new deal in DMS - PMA to follow</t>
  </si>
  <si>
    <t>479308.3 offsets 200012 Acctng Variance</t>
  </si>
  <si>
    <t>pending recon -PMA to follow; OFF- 15,000.00 -484736.1 offsets DP</t>
  </si>
  <si>
    <t>Offsets 200012 Accounting Variance</t>
  </si>
  <si>
    <t xml:space="preserve"> not loaded into unify - PMA to follow</t>
  </si>
  <si>
    <t>477565.1 - misc. ($3); 486754.1 - deal added per ta, 100mw @$95, 12/29/00 - ($9500) - downstream is DPL</t>
  </si>
  <si>
    <t>436991.1 - deal did not load into unify - PMA to follow</t>
  </si>
  <si>
    <t>436993.1 - deal did not load into unify - PMA to follow</t>
  </si>
  <si>
    <t>485190.1 - BR deal removed per TA 150mw @$2, 12/25/00, HE 24 $300; 475834.1 - price change per TA 12/7/00, $5,900</t>
  </si>
  <si>
    <t xml:space="preserve"> 436957.1, 436997.1 - did not load into unify PMA to follow</t>
  </si>
  <si>
    <t xml:space="preserve"> 501242.1 - ($19,614) - deal not loaded into unify - PMA to follow; 507831.1 - ($59,374.78) - deal did not load into unify - PMA to follow</t>
  </si>
  <si>
    <t xml:space="preserve"> offsets Nepool 471550.14 PMA to follow</t>
  </si>
  <si>
    <t>$204,725.00 - Offset to 2000 12 Acct Variance;</t>
  </si>
  <si>
    <t xml:space="preserve"> - Adjustments to be reviewed in reconciliation between Enpower and Unify. PMA to follow.</t>
  </si>
  <si>
    <t xml:space="preserve"> Offsets 2000 11 Acct Variance</t>
  </si>
  <si>
    <t>Remaining variance to be reviewed in reconciliation of Enpower to Unify. PMA to follow.</t>
  </si>
  <si>
    <t>Offset to 2000 12 Acct Variance;</t>
  </si>
  <si>
    <t xml:space="preserve"> ADJUSTMENT to be reviewed in the reconciliation of Enpower and Unify. PMA to follow.</t>
  </si>
  <si>
    <t>255473.12 Offset to 2000 12 Acct Variance</t>
  </si>
  <si>
    <t>Adjustment to be reviewed during the reconciliation of Enpower to Unify.  PMA to follow.</t>
  </si>
  <si>
    <t>437003.1 - $3290.28 - deal did not load into unify - PMA to follow</t>
  </si>
  <si>
    <t>485095.1 TSC related to New York ISO activity PMA to follow</t>
  </si>
  <si>
    <t>Miscellaneous</t>
  </si>
  <si>
    <t>CALIFORNIA ISO</t>
  </si>
  <si>
    <t>Risk to reverse ammortization for California ISO FTR's</t>
  </si>
  <si>
    <t>Actual Adjustments - California</t>
  </si>
  <si>
    <t xml:space="preserve"> Offset to 2000 10 Acct Variance under $1K.</t>
  </si>
  <si>
    <t>ACCT - Offsets 2000 12 Acct Variance</t>
  </si>
  <si>
    <t>Difference between Unify &amp; Gl-see Intercompany Rec.- PMA to follow</t>
  </si>
  <si>
    <t>501242.1 - indexes price adjustment - PJM Western</t>
  </si>
  <si>
    <t xml:space="preserve">501244.1 - price adjustment - PJM Western </t>
  </si>
  <si>
    <t>418699.2 - deal added per MJ 180mw @$55, 12/28/00, ($9900);418699.4 - deal added 50mw @$90, 12/6/00, he 9;($4500) - downstream is Duke Energy Trading; 418699.3 - ($59430) - downstream is Morgan Stanley</t>
  </si>
  <si>
    <t>488167.1 - ($18,185.85) index price adjustment for PXNP15; Rounding ($.46)</t>
  </si>
  <si>
    <t>492007.1  index price adjustment for PXSP15</t>
  </si>
  <si>
    <t xml:space="preserve">508949.1 Index Price Adjustment for PXNP15;  Rounding ($.02)   </t>
  </si>
  <si>
    <t>406062.1 &amp; 409641.1Index Price Adjustment for PXNP15w</t>
  </si>
  <si>
    <t>373065.1 Index Price Adjustment for PXSP15</t>
  </si>
  <si>
    <t>456114.1  ($150,000.00)  Green Credits - 100,000 MWH x $1.50 Per Chris Foster</t>
  </si>
  <si>
    <t>509025.1 Index Price Adjustment for PXSP15</t>
  </si>
  <si>
    <t>508698.1 - Customer allocation of California PX shortfall</t>
  </si>
  <si>
    <t>508704.1-annuity put in by portland Customer allocation of California PX deals purchased in Dec.</t>
  </si>
  <si>
    <t>450573.1 &amp; 451236.1 - Index Adjustment - Stewart Rossman changed from PXNP15 to PXSP15 - change made on 1/18/01</t>
  </si>
  <si>
    <t>457087.2- Adjustment made to Cinergy transmission to adjust for losses, was listed on 2000 12 Upcoming PMA's</t>
  </si>
  <si>
    <t>484307.1-($18,077.50) bad deal put in by Paul B.(dpr is diff. of what was sold to the Pool and this deal) was listed on 2000 12 Upcoming PMA's</t>
  </si>
  <si>
    <t>4965801.1 - Deal not in Enpower and was added  for 12/11/00 by Thresa Allen, was listed on 2000 12 Upcoming PMA's</t>
  </si>
  <si>
    <t>425621.23-Cut 50mw @$22 10/25 HE 7-22- was listed on 2000 12 upcoming PMA's; 425621.22- Added 275mw @$22 10/24 HE 7-9.</t>
  </si>
  <si>
    <t>501248.1  indexes not settled - PJM Western</t>
  </si>
  <si>
    <t>464079.1-Multiple Deals- $31,971.98-DMS #'s 5519,5518,5521,5520; 458325.1-$5,969, DMS# 5516; 463846.1-$7,000, DMS# 5517; 458328.1-$4,131, DMS# 5515; 455836.1- $391, DMS# 5513; .02-rounding, price and vol adj.</t>
  </si>
  <si>
    <t>496500.1 - Annuity for remarketing profits owed to LP(Per John Malowney/Valerie Sabo - Portland) was listed on 2000 12 upcoming PMA's</t>
  </si>
  <si>
    <t>493314.1 - Annuity for remarketing profits owed to LP (Per John Malowney/Valerie Sabo - Portland) was listed on 2000 12 upcoming PMA's</t>
  </si>
  <si>
    <t xml:space="preserve">246859.1-3 was over scheduled and removed, was listed on 2000 12 upcoming PMA's </t>
  </si>
  <si>
    <t>508706.1- Customer alloction of California PX  shortfall, E196deals purchased in Dec+E212</t>
  </si>
  <si>
    <t>436985.1-.27 deals did not load into unify correctly- PMA to follow</t>
  </si>
  <si>
    <t>436982.1 - did not load into unify $4509.18; PMA to follow</t>
  </si>
  <si>
    <t>492007.1 index price adjustment PMA to follow</t>
  </si>
  <si>
    <t xml:space="preserve"> 347356.1, 347356.2, 347356.3, 469720.1, 469721.1   Price adjustment DJ-MC-SUN PMA to follow</t>
  </si>
  <si>
    <t>501244.1deal not loaded into unfy b/c of unsettled inex - ($6538) -PMA to follow</t>
  </si>
  <si>
    <t>508956.1- Index not settled for 1/31- PXNP15. PMA to follow</t>
  </si>
  <si>
    <t>488267.1 - deal did not load into unify - possible dpr  PMA to follow</t>
  </si>
  <si>
    <t>490018.1 - deal did not load into unify - possible dpr PMA to follow</t>
  </si>
  <si>
    <t>487975.1 - deal did not load into unify - possible dpr PMA to follow</t>
  </si>
  <si>
    <t>489406.1 - wil offset Nepool; 12/30, 12/31/00, Select says we did a broker deal and entered deal into Nepool - broker does not see deal; entered a deal for NRG as EPMI, PMA to follow</t>
  </si>
  <si>
    <t>246859.1, 246859.2, 246859.3 index not settled, DPR deal 246859.1-3 $(2,615,664.92) was over scheduled and removed, PMA to follow</t>
  </si>
  <si>
    <t>RECONCILIATION</t>
  </si>
  <si>
    <t>****  All in "Flash" signs, where negative=expense  and positive=revenue</t>
  </si>
  <si>
    <t>UNIFY versus GL (SAP)</t>
  </si>
  <si>
    <t>total Inter. Manuals in Unify don't need to be taken from GL manuals</t>
  </si>
  <si>
    <t>ALL Data</t>
  </si>
  <si>
    <t>(Unify vs GL - difference)</t>
  </si>
  <si>
    <t>SYSTEM</t>
  </si>
  <si>
    <t>MANUALS</t>
  </si>
  <si>
    <t>Reconciled by Others accounts- manual</t>
  </si>
  <si>
    <t>to tie Intercompany(what's in Unify vs. what booked)</t>
  </si>
  <si>
    <t>Russ's file</t>
  </si>
  <si>
    <t>SAP</t>
  </si>
  <si>
    <t>Difference</t>
  </si>
  <si>
    <t>EES</t>
  </si>
  <si>
    <t>EEMC</t>
  </si>
  <si>
    <t>GL - Manual</t>
  </si>
  <si>
    <t>Unify - Russ</t>
  </si>
  <si>
    <t>2000 11</t>
  </si>
  <si>
    <t>2000 12</t>
  </si>
  <si>
    <t>see Harbor Comparison</t>
  </si>
  <si>
    <t>see intercompany analysis - needs to be plugged</t>
  </si>
  <si>
    <t>HARBORCOG - reversal is not picked up in Russ's file</t>
  </si>
  <si>
    <t>PJM plugged reversal - all offsets 2000 12 Acct</t>
  </si>
  <si>
    <t>Added in to Summary Region Table</t>
  </si>
  <si>
    <t>Russ's file does not pick up Unify gas - so we have to plug it in</t>
  </si>
  <si>
    <t>in order for Audrey's entry to offset</t>
  </si>
  <si>
    <t xml:space="preserve">2001 01 Accounting Period - Intercompany EES </t>
  </si>
  <si>
    <t>2001 01</t>
  </si>
  <si>
    <t>Misc Other</t>
  </si>
  <si>
    <t>xxxxxxx</t>
  </si>
  <si>
    <t>Total East &amp; West Power G/L</t>
  </si>
  <si>
    <t>Control Totals</t>
  </si>
  <si>
    <t xml:space="preserve">    Variance</t>
  </si>
  <si>
    <t xml:space="preserve"> -   </t>
  </si>
  <si>
    <t>East Region = Region 1-6</t>
  </si>
  <si>
    <t>West Region = Region 7-12</t>
  </si>
  <si>
    <t>DPR Adjustments:</t>
  </si>
  <si>
    <t xml:space="preserve">EAST REGION - DPR </t>
  </si>
  <si>
    <t>MISC (&lt;$5,000)-net of all balances</t>
  </si>
  <si>
    <t>East Sub-Total</t>
  </si>
  <si>
    <t xml:space="preserve">WEST REGION - DPR </t>
  </si>
  <si>
    <t>West Sub-Total</t>
  </si>
  <si>
    <t>2000 California ISO Ancillary Services Adjustments:  Volume Mgmt. Vs. Risk Flash</t>
  </si>
  <si>
    <t>1999-2000  California Actualization Adjustments</t>
  </si>
  <si>
    <t>West Volume Management Sub-Total</t>
  </si>
  <si>
    <t>Accounting Adjustments:</t>
  </si>
  <si>
    <t>MISC ACCT &lt; $1,000</t>
  </si>
  <si>
    <t>OFFSETS TO PRIOR MONTH ACCTG VARIANCES:</t>
  </si>
  <si>
    <t>ACCOUNTING ADJUSTMENT PMAs TO FOLLOW:</t>
  </si>
  <si>
    <t>from above</t>
  </si>
  <si>
    <t>Genco Section:</t>
  </si>
  <si>
    <t>DPR ADJUSTMENTS:</t>
  </si>
  <si>
    <t>Other Adjustments:</t>
  </si>
  <si>
    <t>ENRON POWER MARKETING INC. - COMPANY 553</t>
  </si>
  <si>
    <t>FLASH VS ACTUAL VARIANCE ANALYSIS</t>
  </si>
  <si>
    <t>FLASH</t>
  </si>
  <si>
    <t>ACTUAL</t>
  </si>
  <si>
    <t>VARIANCE</t>
  </si>
  <si>
    <t>MWHR</t>
  </si>
  <si>
    <t>AMOUNT</t>
  </si>
  <si>
    <t>SALES</t>
  </si>
  <si>
    <t>Power</t>
  </si>
  <si>
    <t>4420100-0000/xx</t>
  </si>
  <si>
    <t>--</t>
  </si>
  <si>
    <t>Exchange Delivery</t>
  </si>
  <si>
    <t>6060999-0000a</t>
  </si>
  <si>
    <t>COST OF GOODS SOLD</t>
  </si>
  <si>
    <t>Purchase</t>
  </si>
  <si>
    <t>6000999-0000</t>
  </si>
  <si>
    <t>Exchange Receipt</t>
  </si>
  <si>
    <t>6060999-0000b</t>
  </si>
  <si>
    <t>Gain / (Loss)</t>
  </si>
  <si>
    <t>OTHER REVENUES</t>
  </si>
  <si>
    <t>Demand Revenue</t>
  </si>
  <si>
    <t>4560999-0000/xx</t>
  </si>
  <si>
    <t>Option Revenue</t>
  </si>
  <si>
    <t>4560960-0000</t>
  </si>
  <si>
    <t>Other Revenue - Calif ISO</t>
  </si>
  <si>
    <t>4560-890 &amp; 4560-980 (RC 1717)</t>
  </si>
  <si>
    <t>Other Rev. - CISO PMA</t>
  </si>
  <si>
    <t>Other Revenue - Calif px</t>
  </si>
  <si>
    <t>4560-980</t>
  </si>
  <si>
    <t>Other Rev. - Calif px PMA</t>
  </si>
  <si>
    <t>OTHER EXPENSES</t>
  </si>
  <si>
    <t>Transmission</t>
  </si>
  <si>
    <t>5650960-0000</t>
  </si>
  <si>
    <t>Transmission from Genco</t>
  </si>
  <si>
    <t>Demand Fees</t>
  </si>
  <si>
    <t>6540999-0000</t>
  </si>
  <si>
    <t>Option Expense</t>
  </si>
  <si>
    <t>6540960-0000</t>
  </si>
  <si>
    <t>Other Expense - Calif ISO</t>
  </si>
  <si>
    <t>5650-980 (RC 1717)</t>
  </si>
  <si>
    <t>Other Exp. - Calif ISO PMA</t>
  </si>
  <si>
    <t>5650-980</t>
  </si>
  <si>
    <t>Other Expense - Calif px</t>
  </si>
  <si>
    <t>Other Exp. - Calif px PMA</t>
  </si>
  <si>
    <t>RECONCILED BY OTHERS</t>
  </si>
  <si>
    <t>Financial Liquidations</t>
  </si>
  <si>
    <t>Brokerage Revenue</t>
  </si>
  <si>
    <t>Ancillary Service Transaction</t>
  </si>
  <si>
    <t>OTC &amp; EXCHG - COB</t>
  </si>
  <si>
    <t>OTC &amp; EXCHG - PV</t>
  </si>
  <si>
    <t>Flash to Actual Trueup</t>
  </si>
  <si>
    <t>Broker Fees</t>
  </si>
  <si>
    <t>Swap Income</t>
  </si>
  <si>
    <t>Non Operating Income</t>
  </si>
  <si>
    <t>4210999-xxxx</t>
  </si>
  <si>
    <t>Futures-Cinergy</t>
  </si>
  <si>
    <t>Affiliate Book</t>
  </si>
  <si>
    <t>PID -LT NAMGMT</t>
  </si>
  <si>
    <t>LT TVA</t>
  </si>
  <si>
    <t>Explained Changes-Kaiser Alum/Avista</t>
  </si>
  <si>
    <t>Misc - Unexplained</t>
  </si>
  <si>
    <t>Current Month Rho &amp; Drift</t>
  </si>
  <si>
    <t>MARGIN GAIN/(LOSS)</t>
  </si>
  <si>
    <t>BELOW MARGIN ITEMS</t>
  </si>
  <si>
    <t>Interest &amp; Dividend Income</t>
  </si>
  <si>
    <t>419xxxx</t>
  </si>
  <si>
    <t>Taxes</t>
  </si>
  <si>
    <t>TAXES</t>
  </si>
  <si>
    <t>8130400-xxxx</t>
  </si>
  <si>
    <t>Group</t>
  </si>
  <si>
    <t>RC 1808</t>
  </si>
  <si>
    <t>SO2 Allowances</t>
  </si>
  <si>
    <t>RC 9801</t>
  </si>
  <si>
    <t>Bad Debt</t>
  </si>
  <si>
    <t>DP</t>
  </si>
  <si>
    <t>DR</t>
  </si>
  <si>
    <t>OPP</t>
  </si>
  <si>
    <t>OPR</t>
  </si>
  <si>
    <t>P</t>
  </si>
  <si>
    <t>FX Unrealized Intercompany</t>
  </si>
  <si>
    <t>ECC</t>
  </si>
  <si>
    <t>NEWALBPOW</t>
  </si>
  <si>
    <t>OPERATIONS-NA</t>
  </si>
  <si>
    <t>AMERELECPOWSER</t>
  </si>
  <si>
    <t>LD</t>
  </si>
  <si>
    <t>LOWERCOLRIVAUT</t>
  </si>
  <si>
    <t>JW</t>
  </si>
  <si>
    <t>436993.9 - possible dpr - PMA to follow</t>
  </si>
  <si>
    <t>MODESTOIRR</t>
  </si>
  <si>
    <t>AHC</t>
  </si>
  <si>
    <t>Offsets 2000 12 Acct Variance</t>
  </si>
  <si>
    <t>NEWENGPOW</t>
  </si>
  <si>
    <t>RR</t>
  </si>
  <si>
    <t>469663.2 - Adjustment to be reviewed in the reconciliation of Enpower to Unify. PMA to follow.</t>
  </si>
  <si>
    <t>469663.3, 469663.4 - Adjustment to be reviewed in the reconciliation of Enpower to Unify. PMA to follow.</t>
  </si>
  <si>
    <t>469663.1 - Adjustment to be reviewed in the reconciliation of Enpower to Unify. PMA to follow.</t>
  </si>
  <si>
    <t>RELIANTENEHLP</t>
  </si>
  <si>
    <t>436997.9 - possible dpr - PMA to follow</t>
  </si>
  <si>
    <t>TEXASNEWMEXPOW</t>
  </si>
  <si>
    <t>TXUELECO</t>
  </si>
  <si>
    <t>437003.9 - possible dpr - PMA to follow - unplanned losses</t>
  </si>
  <si>
    <t>437083.13- possible dpr - PMA to follow - unplanned losses</t>
  </si>
  <si>
    <t>UNITEDILLUMCO</t>
  </si>
  <si>
    <t>469664.1 - NE-ISO Congestion estimated at $18K per day; price exceeded that amout 12/6 to 12/31. Review adjustment in reconciliation of Enpower to Unify.  PMA to follow.</t>
  </si>
  <si>
    <t>JACKSONVILLELEA</t>
  </si>
  <si>
    <t>KMD</t>
  </si>
  <si>
    <t>348594.1- Offsets 2000-10 acctg variance.</t>
  </si>
  <si>
    <t>DUKEENETRA</t>
  </si>
  <si>
    <t>510195.1- Trade date 1/31-Risk will flash next month- pma to follow 2001 02 acctg.</t>
  </si>
  <si>
    <t>ELPASOMERLP</t>
  </si>
  <si>
    <t>510206.1- Trade date 1/31-Risk will flash next month - pma to follow  2001 02 acctg month.</t>
  </si>
  <si>
    <t>DAYTON_P&amp;L</t>
  </si>
  <si>
    <t>Offsets LTD Acct Variance 12 2000</t>
  </si>
  <si>
    <t>MORGAN</t>
  </si>
  <si>
    <t>267839- Unify redrafted in error- pma to follow.</t>
  </si>
  <si>
    <t>Enron Canada Corp.</t>
  </si>
  <si>
    <t>Enron Compressor Services</t>
  </si>
  <si>
    <t>Duplicate entry booked for January settlement of TCC by Karry Kendall. PMA to follow.</t>
  </si>
  <si>
    <t>ENRONENESERINC</t>
  </si>
  <si>
    <t>461026.1 - Index not settled for 1/31/2001 - PXNP15. PMA to follow in 2001 02 g/l.</t>
  </si>
  <si>
    <t>Interdesk Sales</t>
  </si>
  <si>
    <t>MANITOBAHYDELE</t>
  </si>
  <si>
    <t>503891.2- Risk pulled numbers after accrual pma to follow  2001 02 acctg month.</t>
  </si>
  <si>
    <t>MONTANA POWER</t>
  </si>
  <si>
    <t>MC</t>
  </si>
  <si>
    <t>480863.1 - Adjustment to be reviewed in reconciliation of Enpower to Unify. PMA to follow.</t>
  </si>
  <si>
    <t>468475.1 - Adjustment to be reviewed in the reconciliation. PMA to follow.</t>
  </si>
  <si>
    <t>468474.1, 468479.1 - Adjustments to be reviewed in the reconciliation of Enpower to Unify. PMA to follow.</t>
  </si>
  <si>
    <t>NEWYORIND</t>
  </si>
  <si>
    <t>Partially offsets 2000 11 Acct Variance of $424,533.00. Remaining variance to be cleared by PMA.</t>
  </si>
  <si>
    <t>488609.1 - Deal not drafted in Unify. PMA to follow.</t>
  </si>
  <si>
    <t>508784.2 - Deal not drafted in Unify. PMA to follow.</t>
  </si>
  <si>
    <t>484645.1 - Deal related to TCC Auction not drafted in Unify. PMA to follow.</t>
  </si>
  <si>
    <t>501120.2 - Deal not drafted in Unify. PMA to follow.</t>
  </si>
  <si>
    <t>Offsets 2000 11 Acct Variance.</t>
  </si>
  <si>
    <t>Multiple deals - Adjustments to be reviewed in the reconciliation of Enpower to Unify. PMA to follow.</t>
  </si>
  <si>
    <t>PGEENEPOWLP</t>
  </si>
  <si>
    <t>463074.1 - deal not loaded into unify - PMA to follow</t>
  </si>
  <si>
    <t>Offsets 2000 12 acct var</t>
  </si>
  <si>
    <t>57187.1, 57538.1 - unify error; TA to approve removal of strips in unify - PMA to follow</t>
  </si>
  <si>
    <t>PJMINTL L</t>
  </si>
  <si>
    <t>EL</t>
  </si>
  <si>
    <t>misc deals -pending recon - PMA to follow</t>
  </si>
  <si>
    <t>misc deals -pending recon-PMA to follow</t>
  </si>
  <si>
    <t>PORTLAND</t>
  </si>
  <si>
    <t>Offsets LTD Acct Variances 12 2000 $298,900; (.11)-rounding</t>
  </si>
  <si>
    <t>Offsets LTD Acct Variances 12 2000 $953,827; .04-rounding</t>
  </si>
  <si>
    <t>PPLMON</t>
  </si>
  <si>
    <t>Offste accounting varaince Dec 00 under $1000.00</t>
  </si>
  <si>
    <t>RELIANTENESER</t>
  </si>
  <si>
    <t>501247.1, 508730.1 - did not load into unify - possible dpr - PMA to follow</t>
  </si>
  <si>
    <t>SELECTENE</t>
  </si>
  <si>
    <t>SOUTHERNINDGASE</t>
  </si>
  <si>
    <t>491116.1-Risk pulled numbers after accrual - PMA to follow 2001 02 acctg.</t>
  </si>
  <si>
    <t>TACOMAPUBUTI</t>
  </si>
  <si>
    <t>369465.2 - Offsets 2000 10 Acct Variance under $1K</t>
  </si>
  <si>
    <t>TOSCORFNGCO</t>
  </si>
  <si>
    <t>AC</t>
  </si>
  <si>
    <t>Deal #509388.1 - ($2,396.82) timing difference - Unify didn't pull proper price - PMA to follow</t>
  </si>
  <si>
    <t>Deal #445368.1 - Unify did not pull proper price - Offsets Previous Acct Month 10/2000 - &lt;$1,000</t>
  </si>
  <si>
    <t>WESTAREACRSP</t>
  </si>
  <si>
    <t>Offsets 2000 10 Accounting Variance</t>
  </si>
  <si>
    <t>AMERENAGENT</t>
  </si>
  <si>
    <t>487914.1 did not load -PMA to follow</t>
  </si>
  <si>
    <t>AVISTAUTIWASH</t>
  </si>
  <si>
    <t>471884.1-possible DPR to follow, part of a $20,000 adjustment- PMA to follow</t>
  </si>
  <si>
    <t>CALIFORNPOWEXC1</t>
  </si>
  <si>
    <t>Deal #316425.1, Deal #316429.1 - Unify entry made in error - offsets w/ 11/2000 Acct Variance</t>
  </si>
  <si>
    <t>Deal #258103.1, #258118.1, #258147.1, 258148.1 - Unify entry made in error - offsets 11/2000 Acct Variance</t>
  </si>
  <si>
    <t>Deal #316431.1, 316435.1, 316454.1 - Unify entry made in error - offsets w/ 11/2000 Acct Variance</t>
  </si>
  <si>
    <t>Deal #258115.1 - Unify entry made in error - offsets w/ 11/2000 Acct Variance</t>
  </si>
  <si>
    <t>CONOCOPOWMAR</t>
  </si>
  <si>
    <t>347356.1, 347356.2, 485939.1, 485939.2 Index not settled PMA to follow acct month 2001 02</t>
  </si>
  <si>
    <t>ENRONENEMAR</t>
  </si>
  <si>
    <t>385852.1 - Error in Unify. Deal to be reloaded. PMA to follow.</t>
  </si>
  <si>
    <t>508960.1 - Index not settled - PXSP15. PMA to follow.</t>
  </si>
  <si>
    <t>GPUSERMET</t>
  </si>
  <si>
    <t>New Statement groups -PMA to follow</t>
  </si>
  <si>
    <t>GPUSERPENN</t>
  </si>
  <si>
    <t>LOUISIANAPACOR</t>
  </si>
  <si>
    <t>Deal #229055.1 - Unify entry made in error - Offsets w/ Previous Acct Mth on &lt;$1,000 Report</t>
  </si>
  <si>
    <t>501938.1 - $46,241.50 - Deal moved to interdesk activity. Redraft in Unify, 504603.7 - ($30,607.09) - Deal did not draft in Unify. PMA to follow.</t>
  </si>
  <si>
    <t>Multiple deals - Vol &amp; Price adjustments to be reviewed in the reconciliation currently in progress. PMA to follow.</t>
  </si>
  <si>
    <t>487128.5 - Deal did not draft in Unify - PMA to follow.</t>
  </si>
  <si>
    <t>478805.2, 488951.8 - Adjustments to be reviewed in the reconciliation of Enpower to Unify. PMA to follow.</t>
  </si>
  <si>
    <t>487973.1 - Deal not loaded &amp; drafted in Unify. PMA to follow.</t>
  </si>
  <si>
    <t>501120.2 -  Price change in Enpower. Reload &amp; Redraft deal in Unify.  PMA to follow.</t>
  </si>
  <si>
    <t>Partially offsets 2000 11 Acct Variance of ($1,407,092.00). Remaining to be cleared by pma to follow.</t>
  </si>
  <si>
    <t>Partially offsets 2000 11 Variance of ($3,416,900.00).  Remaining variance to be reviewed in reconciliation of Enpower to Unify. PMA to follow.</t>
  </si>
  <si>
    <t>485557.1, 487979.1 - Adjustments to be reviewed in the reconciliation of Enpower to Unify. PMA to follow.</t>
  </si>
  <si>
    <t>487991.1, 494534.15 - Deals not loaded &amp; drafted in Unify. PMA to follow.</t>
  </si>
  <si>
    <t>NSTAR Companies</t>
  </si>
  <si>
    <t>misc deals-pending recon-PMA to follow</t>
  </si>
  <si>
    <t>Offsets 200012 Accounting Varinace</t>
  </si>
  <si>
    <t>482184.1 pending recon -PMA to follow</t>
  </si>
  <si>
    <t>485544.1,488937.-pending recon -PMA to follow</t>
  </si>
  <si>
    <t>488958.1,.2-pending recon -PMA to follow</t>
  </si>
  <si>
    <t>PUGETSOUENE</t>
  </si>
  <si>
    <t>Offsets LTD Acct Variances 12 2000</t>
  </si>
  <si>
    <t>479374.1, 483743.1 - deals not loaded into unify due to heat rate deal type; annuity to be entered  - small possible dpr - PMA to follow</t>
  </si>
  <si>
    <t>501243.1 - did not load into unify - possible dpr - PMA to follow</t>
  </si>
  <si>
    <t>506152.1- Risk pulled numbers after accrual - pma to follow 2001 02 acctg month.</t>
  </si>
  <si>
    <t>130840.4 - Offsets 2000 10 Acct Variance.</t>
  </si>
  <si>
    <t>358627.1 - Offsets 2000 10 Acct Variance under $1K.</t>
  </si>
  <si>
    <t>130840.2 - $47,295.36 - Index price adjustment - DJ-MC Index, 130840 - $24,045.12 - Index price adjustment - DJ-MC-OFF, 130840.7 - $938.40 - Index price adjustment - DJ-MC-SUNDAY.  PMA to follow.</t>
  </si>
  <si>
    <t>VERMONTPUBLIC</t>
  </si>
  <si>
    <t>Offset accounting variance Dec 00</t>
  </si>
  <si>
    <t>T</t>
  </si>
  <si>
    <t>APS</t>
  </si>
  <si>
    <t>Offsets 2000 12 Acct Variance.</t>
  </si>
  <si>
    <t>BPA</t>
  </si>
  <si>
    <t>misc deals did not load to Unify-PMA to follow</t>
  </si>
  <si>
    <t>CENTRALHUDSON</t>
  </si>
  <si>
    <t>Offsets Accounting variance Dec 00</t>
  </si>
  <si>
    <t>COMMONWEALTEDIC</t>
  </si>
  <si>
    <t>486995.1 - deal did not load into unify - PMA to follow</t>
  </si>
  <si>
    <t>CON_ED_NY</t>
  </si>
  <si>
    <t>Offsets accounting varaince Dec 00</t>
  </si>
  <si>
    <t>485081.1 - TSC related to NY ISO activity - PMA to follow</t>
  </si>
  <si>
    <t>ELECTRICRELCOU</t>
  </si>
  <si>
    <t>Mult deals 478871, 478891, 478910,923,970-975, 479008, 479010 - possible dpr - PMA to follow</t>
  </si>
  <si>
    <t>Mult deals 473346, 474655, 475669, 477141, 479349, 479360, 479668  - possible dpr - PMA to follow</t>
  </si>
  <si>
    <t>ENTERGYSVC</t>
  </si>
  <si>
    <t>505590.1 - deal did not load into unify - possible dpr - PMA to follow</t>
  </si>
  <si>
    <t>MAPPCOR</t>
  </si>
  <si>
    <t>Offsets 20012 acctg variance.</t>
  </si>
  <si>
    <t>Multiple Deals - Unify did not load deal - pma to follow  2001 02 acctg.</t>
  </si>
  <si>
    <t>NIAGARAMOHAWK</t>
  </si>
  <si>
    <t>Estimate CA ISO 10/2000 Reversal</t>
  </si>
  <si>
    <t>Estimate CA ISO 10/2000 Revision</t>
  </si>
  <si>
    <t>SEATTLECITLIG</t>
  </si>
  <si>
    <t>TACOMA</t>
  </si>
  <si>
    <t>Actual CA ISO 08/2000 Revision</t>
  </si>
  <si>
    <t>Estimate CAL ISO 10/2000 Revision</t>
  </si>
  <si>
    <t>Estimate CAL ISO 10/2000 Reversal</t>
  </si>
  <si>
    <t>Offsets with 12/2000 Acct</t>
  </si>
  <si>
    <t>Index Price Adjustment for PXNP15  PMA to follow</t>
  </si>
  <si>
    <t xml:space="preserve"> Index Price Adjustment for PXSP15 - PMA to follow</t>
  </si>
  <si>
    <t>Offsets with 12/2000 Acct Month</t>
  </si>
  <si>
    <t>481445.1 - 97mw added @$175 , ($16975) per R Grace offsets WILLIAMSENEMAR 494146.1</t>
  </si>
  <si>
    <t>501245.1 PJM Western index not settled</t>
  </si>
  <si>
    <t>VIRGINIAELEPOW</t>
  </si>
  <si>
    <t>WHEELABRMAR</t>
  </si>
  <si>
    <t>CALIFORNPOWEXC2</t>
  </si>
  <si>
    <t>CONSTELLPOWSOU</t>
  </si>
  <si>
    <t>EDISONMISMAR</t>
  </si>
  <si>
    <t xml:space="preserve"> will offset with Calpine in 2000 03 flash - possible dpr - PMA to follow</t>
  </si>
  <si>
    <t>2000 12 acct var under $1000</t>
  </si>
  <si>
    <t>490018.1, 488071.1, 489907.1, 490576.1 - deals did not load into unify</t>
  </si>
  <si>
    <t xml:space="preserve">Mult deals did not load into unify - possible dpr - PMA to follow </t>
  </si>
  <si>
    <t>485293.1- Added 150mw @$30 12/26 HE 18 &amp; 150mw @$45 HE 19. Downstream PJM; 485293.1- Price changed from 150mw @$35 to $38 12/26 HE 12</t>
  </si>
  <si>
    <t>offsets 200012 acctg var</t>
  </si>
  <si>
    <t>offsets 2000 12  misc acctg variance.</t>
  </si>
  <si>
    <t>offset 2000 12 miscellaneious acctg var.</t>
  </si>
  <si>
    <t>offsets 2000 12 miscellaneous acctg variance.</t>
  </si>
  <si>
    <t>479098.1-$5,250-mw change from 25mw to 40mw at $350, He 9, 12/13; 484989.1-($125)-mw change from 25mw to 0 at $5, He 1, 12/24</t>
  </si>
  <si>
    <t>461027.1-( $ 113,549.98) deals did not load into Unify correctly- PMA to follow</t>
  </si>
  <si>
    <t>347356.1, 347356.2, 347356.3, 469720.1, 469721.1, 469721.2 Deals  Price adjustment DJ-MC-SUN</t>
  </si>
  <si>
    <t xml:space="preserve"> 501245.1 PJM Western index not setteled PMA to follow acct month 2001 02</t>
  </si>
  <si>
    <t xml:space="preserve">Offsets accounting varaince Dec 00 </t>
  </si>
  <si>
    <t>487160.1 Offsets Acct 1200 12</t>
  </si>
  <si>
    <t>469663.5 - $81,130.00 - Offsets 2000 12 DP Acct Variance</t>
  </si>
  <si>
    <t>($181,457.94)  Adjustment to be reviewed in the reconciliation of Enpower to Unify. PMA to follow.</t>
  </si>
  <si>
    <t>Multiple deals - Adjustments to be reviewed in the reconciliation of Enpower to Unify</t>
  </si>
  <si>
    <t>487125.5, 487142.1 Deals did not draft in Unify - PMA to follow</t>
  </si>
  <si>
    <t>S</t>
  </si>
  <si>
    <t xml:space="preserve">                                                                                                                              </t>
  </si>
  <si>
    <t>TOTALS</t>
  </si>
  <si>
    <t>Offsets 12/00 accounting variance.</t>
  </si>
  <si>
    <t>Wisconsin Public Service</t>
  </si>
  <si>
    <t>Misc. price adjustment to reclass to genco PC.  PMA to follow in 02/2001.</t>
  </si>
  <si>
    <t xml:space="preserve"> </t>
  </si>
  <si>
    <t>Deal 346448.1 - Check w/Jenny Latham to see how this is settled since Lincoln plant has been sold.</t>
  </si>
  <si>
    <t>KH</t>
  </si>
  <si>
    <t>CAL ISO</t>
  </si>
  <si>
    <t>CRC</t>
  </si>
  <si>
    <t>WHEELABRSHAENE</t>
  </si>
  <si>
    <t>CALPINEENESER</t>
  </si>
  <si>
    <t>FP&amp;L</t>
  </si>
  <si>
    <t>91395.32- Annuity added to adjust 12-00 estimated prices to actual invoice payable.</t>
  </si>
  <si>
    <t>503981.1-  annuity for 1mw @$32,438.21 on 12/1- compensation due cp when power delivered outside of NSP region.</t>
  </si>
  <si>
    <t>PACIFICOR</t>
  </si>
  <si>
    <t>Various deals not in Enpower in the first few days of September</t>
  </si>
  <si>
    <t>412936.5 - Annuity added for Green Credit Buys - 8389.39 x $1.50  (Per F Chang)</t>
  </si>
  <si>
    <t>XCELENEINC</t>
  </si>
  <si>
    <t>508638.1 - Customer allocation of California PX shortfall.  Entered by Stan Cocke.</t>
  </si>
  <si>
    <t>CINERGYSERINC</t>
  </si>
  <si>
    <t>508660.1 - Customer allocation of California PX shortfall.  Entered by Stan Cocke.</t>
  </si>
  <si>
    <t>ELPASELECOM</t>
  </si>
  <si>
    <t>508664.1 - Customer allocation of California PX shortfall.  Entered by Stan Cocke.</t>
  </si>
  <si>
    <t>461166.3 - F Chang entered on 1/10/01 8389 + 1153 Green Credits sale to EES @ $1.65 each.</t>
  </si>
  <si>
    <t>LASVEGCOG</t>
  </si>
  <si>
    <t>508762.1 - Customer allocation of California PX shortfall.  Entered by Les Rawson.</t>
  </si>
  <si>
    <t>SAGUAROPOWCOM</t>
  </si>
  <si>
    <t>508756.1 - Customer allocation of California PX shortfall.  Entered by Les Rawson.</t>
  </si>
  <si>
    <t>508709.1 - Customer allocation of California PX shortfall.  Entered by Stan Cocke.</t>
  </si>
  <si>
    <t>VALLEYELECTRIC</t>
  </si>
  <si>
    <t>508715.1 - Customer allocation of California PX shortfall.  Entered by Stan Cocke.</t>
  </si>
  <si>
    <t>WILLAMETTEIND</t>
  </si>
  <si>
    <t>508759.1 - Customer allocation of California PX shortfall.  Entered by Les Rawson.</t>
  </si>
  <si>
    <t>COLORADOSPRUTI</t>
  </si>
  <si>
    <t>483833.1-$10,000-mw change from 100mw at $100 to 0mw, He 23, 12/20; 477560.1- ($1000)-deal added into EnPower, 20mw at $50, He 22, 12/11; 481627.1-$738- price change from $110 to $92, 41mw, He 22, 12/18</t>
  </si>
  <si>
    <t>Capital carrying charge for New Albany.  Need to book in 02/2001.</t>
  </si>
  <si>
    <t>Deal 492595.1 - 1/8/01, 39mw's @ $147.40 flashed in error.  There should not be any dollars attached to OPERATIONS-NA.</t>
  </si>
  <si>
    <t xml:space="preserve"> 486154.1 - Deal changed to 486154.3 for 12/31/2000. Both deals had to be reloaded to Unify for 12/30 and 12/31. PMA to follow.</t>
  </si>
  <si>
    <t>Multiple deals - Vol &amp; Price adjustments to be reviewed in the reconciliation currently in progress. PMA to follow</t>
  </si>
  <si>
    <t>484612.1 - Deal not loaded &amp; drafted in Unify. PMA to follow</t>
  </si>
  <si>
    <t xml:space="preserve"> Offsets 2000 12 Acct Variance </t>
  </si>
  <si>
    <t>CDWR</t>
  </si>
  <si>
    <t>471351.1, 475295.1, 477638.1, 477639.1, 482031.1 - mw's added and prices changes per MJ - mostly losses not entered by Larry Jester</t>
  </si>
  <si>
    <t>479548.1-($52,500)- parking chgd from 3200mw to 3900mw at $75, 12/14; 471655.1-$47,700- parking chgd from 1800mw to 900mw at $53, 12/4; 478035.1-($8,300)-missing last hr, added 100mw at $83,He 23,12/12</t>
  </si>
  <si>
    <t>477405.1-$42,290-parking changed in EnPower, from 3200mw at $53 to 2400mw at $53 and 2mw at $55, 12/11; 498120.1-($18,100)-parking missing in EnPower, added 200mw at $53 and 100mw at $75, 12/7-8,12/13, respectively</t>
  </si>
  <si>
    <t>ECT Resources Corp.</t>
  </si>
  <si>
    <t>50% of settlement amount from the TCC Auction payable to Co. 413 per Tom Dutta.</t>
  </si>
  <si>
    <t>476650.1-($ 7050.00)-price change from $350 to $375, He 1-6, 47mws, 12/8;  476643.1-($ 2350.00)-price change from $350 to $375, He 23-24, 47mws, 12/7</t>
  </si>
  <si>
    <t>FLORIDAPOWCOR</t>
  </si>
  <si>
    <t>493310.1- Added 106mw @$72 HE 8.  Downsteam Amren.</t>
  </si>
  <si>
    <t>482910.1-Added 206mw @$95 12/20 HE 7. Not Routed in scheduling.</t>
  </si>
  <si>
    <t>412428.1- added 245mw @$27.75 12/18 HE 12-22; Added 21mw @$27.75 12/22 HE 21. Not routed in scheduling system.</t>
  </si>
  <si>
    <t>MISSOURIPUBSER</t>
  </si>
  <si>
    <t>Various deals - Imbalance true-up by Caroline</t>
  </si>
  <si>
    <t>Multiple Deals - Index Price Adjustment for PXLC1 (Per Les Rawson - Portland)</t>
  </si>
  <si>
    <t>476593.1 - Deal added for 23 mwhs @ 450.00 on 12/8/2000.  Offsets sale to Transalta deal #476595.</t>
  </si>
  <si>
    <t>495131.1- Added 100mw @$75 12/27 HE 17. Downstream First Energy</t>
  </si>
  <si>
    <t>420886.39 - 420886.60 November 13th - 30th All these should have a multiplier of 5% versus a $5 offset - were changed on 1/30/01 DMS #6227</t>
  </si>
  <si>
    <t>Multiple Deals - 13th through the 30th had no price; also all days were entered with a $5 offset instead of the needed 5% multiplier - DMS #6027 - changes finaled on 1/23/01 - was listed on 2000 12 Upcoming PMA's</t>
  </si>
  <si>
    <t>471891.1 - Cut (Multiple Days &amp; Hours) &amp; Fixed Price Adjustments (Per Les Rawson - Portland)</t>
  </si>
  <si>
    <t>Multiple Deals - Fixed  Price Adjustments (Per Les Rawson - Portland)</t>
  </si>
  <si>
    <t>482901.- Added 50mw @$135 12/19 HE 20.</t>
  </si>
  <si>
    <t>AMERADA</t>
  </si>
  <si>
    <t>471854.1- Index price adjustment- Nepool- ISO Pool</t>
  </si>
  <si>
    <t>501446.1-deal added into EnPower, 100mw at $65, He 18, 12/11; other side is P-456813.1 for BPEnergy</t>
  </si>
  <si>
    <t>478739.2-missing bookout (or LD; to be determined); He 21-22, 50mw at $125, 12/18</t>
  </si>
  <si>
    <t>493311.1 (100mw*$95) added-missing hr 8 -into TVA</t>
  </si>
  <si>
    <t>469824.1-mw change from 80mw to 40mw at $195, He 21-22</t>
  </si>
  <si>
    <t>498973.1&amp;499255.1-bookout missing was added on 1/22/01 for 12/11/00,DMS 6179-6182-Upstreams kept whole-TEMI 456813.1-355@$55,BPEnergy 386224.1-383@$55,AmerElec 475108.1-433 @$55,Cargill 456147.1-250@$20.29</t>
  </si>
  <si>
    <t>13982.443-447 -$12,157.60-price changes from $20.80 to $28.08 - on the 14th,15th,16th,17th,18th - for total of 1670mws + $918.57 for other price changes on multiple hours/days - DMS 6140</t>
  </si>
  <si>
    <t>498120.2-parking deal missing in EnPower, added 100mw at $50, He 23, 12/7; 100mw at $50, He 23, 12/8; 100mw at $72, He 23, 12/13</t>
  </si>
  <si>
    <t>349023.33-$90,000-add deal,100 at $50,Hr 6-23,12/22;479549.1-$50,400-chg fr 3200 to 3900 at $72;471656.01-($45,000)-park chg, fr 1800 to 900 at $50,12/4;477406.1-($40,000)-park chg, fr 1600 to 800 at $50,12/11;478036.1-$8000-add last hr 100 at $80,He23</t>
  </si>
  <si>
    <t>385852.1 - Index price adjustment - PXNP15</t>
  </si>
  <si>
    <t>384470.1 - Vol &amp; price adjustment related to deal actualization.</t>
  </si>
  <si>
    <t>487351.1 - deal cut by TA, 200mw @$60, 12/31/00, deal was doubled in enpower</t>
  </si>
  <si>
    <t>495154.1- Added 100mw @$80 12/27 HE 17. Upstream VEPCO..</t>
  </si>
  <si>
    <t>487311.1- Added 100mw @$80 12/31 HE 24. Upstream Virginia Electric.</t>
  </si>
  <si>
    <t>490811.1 - not routed as of 2.14.01, deal added per TA, 50mw @$145, he 20, 12/19/00</t>
  </si>
  <si>
    <t>473338.1-12/11/00 -this was taken out because the original 400mws @ $340 was already captured in the take or pay annuity - DMS #6079</t>
  </si>
  <si>
    <t>332363.2 - Deal added to Enpower. HE 5 to 10, 30 mwhs @ $55.00 for 12/28. Offset with Entergy Deal #418699.2</t>
  </si>
  <si>
    <t>481899.1 - Index price adjustment - NE-ISO-POOL.  Price changed from $235.43 to $75.96 for HE 6 &amp; 7.</t>
  </si>
  <si>
    <t>467090.1- index settling adjustment- DJ MC Index</t>
  </si>
  <si>
    <t>TENASKAPOWSER</t>
  </si>
  <si>
    <t>TRANSAENEMARUS</t>
  </si>
  <si>
    <t>476595.1 - cut of 23 mw at $900.00 on hour 12 - offsets 476593.1 City of Tacoma</t>
  </si>
  <si>
    <t>477051.1 - booked out 4000mw to 1922mw @$75 , 12/11/00 - per MJ; Upstream bookouts Reliant HLP 350074.1, Cargill 456147.1, AEP 475108.1, BPEnergy 456813.1, TEMI 386224.1</t>
  </si>
  <si>
    <t>UNITEDPOWER</t>
  </si>
  <si>
    <t>WILLIAMSENEMAR</t>
  </si>
  <si>
    <t>494146.1 - added 12/18 hour 8 (97mw*$200) offset is txu 481445.1</t>
  </si>
  <si>
    <t>481080.1- Added 485mw @$9 12/18 HE 13-17; 481815.1- Added 370mw @$9 12/18 HE 10-22; 481843- cut 10mw @$9 12/19 HE 21-22 upstream xcel; 483511.1- cut 55mw @$9 12/21 HE 9- upstream xcel; 484314- added 21mw @$9 12/22 HE 21.</t>
  </si>
  <si>
    <t>ATSI</t>
  </si>
  <si>
    <t>482798.1- Price changed from 1600mw @$3.63 to $.09  12/20 HE 7-22.</t>
  </si>
  <si>
    <t>474098.1- Price changed from 3600mw @$1.57 to $2.98 12/6  HE1-24.</t>
  </si>
  <si>
    <t>447140.1, 448370.1, 452026.1 - true up per MJ</t>
  </si>
  <si>
    <t>493936.1, 497193.1- TSC related NY ISO activity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</si>
</sst>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;\(#,##0\);\-\-"/>
    <numFmt numFmtId="165" formatCode="_(* #,##0_);_(* \(#,##0\);_(* &quot;-&quot;??_);_(@_)"/>
    <numFmt numFmtId="166" formatCode="_(* #,##0.0_);_(* \(#,##0.0\);_(* &quot;-&quot;??_);_(@_)"/>
  </numFmts>
  <fonts count="53" x14ac:knownFonts="1">
    <font>
      <sz val="10"/>
      <name val="Arial"/>
    </font>
    <font>
      <sz val="10"/>
      <name val="Arial"/>
    </font>
    <font>
      <sz val="10"/>
      <name val="MS Sans Serif"/>
    </font>
    <font>
      <sz val="10"/>
      <color indexed="8"/>
      <name val="MS Sans Serif"/>
    </font>
    <font>
      <sz val="10"/>
      <name val="Arial"/>
      <family val="2"/>
    </font>
    <font>
      <sz val="8"/>
      <name val="Arial"/>
      <family val="2"/>
    </font>
    <font>
      <b/>
      <sz val="14"/>
      <name val="Arial"/>
      <family val="2"/>
    </font>
    <font>
      <sz val="8.5"/>
      <name val="MS Sans Serif"/>
      <family val="2"/>
    </font>
    <font>
      <sz val="11"/>
      <name val="Arial"/>
      <family val="2"/>
    </font>
    <font>
      <b/>
      <sz val="11"/>
      <name val="Arial"/>
      <family val="2"/>
    </font>
    <font>
      <b/>
      <sz val="11"/>
      <color indexed="12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8.5"/>
      <name val="MS Sans Serif"/>
      <family val="2"/>
    </font>
    <font>
      <b/>
      <sz val="9"/>
      <color indexed="8"/>
      <name val="Arial"/>
      <family val="2"/>
    </font>
    <font>
      <sz val="10"/>
      <color indexed="10"/>
      <name val="Arial"/>
      <family val="2"/>
    </font>
    <font>
      <sz val="8"/>
      <color indexed="10"/>
      <name val="Arial"/>
      <family val="2"/>
    </font>
    <font>
      <b/>
      <sz val="10"/>
      <color indexed="57"/>
      <name val="Arial"/>
      <family val="2"/>
    </font>
    <font>
      <b/>
      <sz val="8"/>
      <color indexed="57"/>
      <name val="Arial"/>
      <family val="2"/>
    </font>
    <font>
      <sz val="8.5"/>
      <color indexed="10"/>
      <name val="MS Sans Serif"/>
      <family val="2"/>
    </font>
    <font>
      <b/>
      <sz val="10"/>
      <color indexed="8"/>
      <name val="Arial"/>
      <family val="2"/>
    </font>
    <font>
      <sz val="8"/>
      <color indexed="12"/>
      <name val="Arial"/>
      <family val="2"/>
    </font>
    <font>
      <sz val="9"/>
      <color indexed="12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sz val="8"/>
      <color indexed="53"/>
      <name val="Arial"/>
      <family val="2"/>
    </font>
    <font>
      <sz val="8.5"/>
      <color indexed="53"/>
      <name val="MS Sans Serif"/>
      <family val="2"/>
    </font>
    <font>
      <sz val="8.5"/>
      <color indexed="12"/>
      <name val="MS Sans Serif"/>
      <family val="2"/>
    </font>
    <font>
      <sz val="8"/>
      <name val="Arial"/>
    </font>
    <font>
      <sz val="8"/>
      <name val="MS Sans Serif"/>
      <family val="2"/>
    </font>
    <font>
      <b/>
      <sz val="8.5"/>
      <color indexed="10"/>
      <name val="Arial"/>
      <family val="2"/>
    </font>
    <font>
      <sz val="8.5"/>
      <color indexed="10"/>
      <name val="Arial"/>
      <family val="2"/>
    </font>
    <font>
      <sz val="8.5"/>
      <name val="MS Sans Serif"/>
    </font>
    <font>
      <b/>
      <sz val="10"/>
      <name val="MS Sans Serif"/>
      <family val="2"/>
    </font>
    <font>
      <b/>
      <sz val="8"/>
      <name val="MS Sans Serif"/>
    </font>
    <font>
      <b/>
      <sz val="11"/>
      <name val="MS Sans Serif"/>
    </font>
    <font>
      <sz val="8"/>
      <name val="MS Sans Serif"/>
    </font>
    <font>
      <sz val="8.5"/>
      <color indexed="8"/>
      <name val="MS Sans Serif"/>
      <family val="2"/>
    </font>
    <font>
      <sz val="11"/>
      <name val="MS Sans Serif"/>
      <family val="2"/>
    </font>
    <font>
      <sz val="11"/>
      <color indexed="8"/>
      <name val="MS Sans Serif"/>
      <family val="2"/>
    </font>
    <font>
      <b/>
      <sz val="8"/>
      <color indexed="10"/>
      <name val="Arial"/>
      <family val="2"/>
    </font>
    <font>
      <b/>
      <sz val="9"/>
      <color indexed="12"/>
      <name val="Arial"/>
      <family val="2"/>
    </font>
    <font>
      <sz val="8.5"/>
      <color indexed="48"/>
      <name val="MS Sans Serif"/>
      <family val="2"/>
    </font>
    <font>
      <sz val="8.5"/>
      <color indexed="14"/>
      <name val="MS Sans Serif"/>
      <family val="2"/>
    </font>
    <font>
      <b/>
      <sz val="10"/>
      <color indexed="10"/>
      <name val="Arial"/>
      <family val="2"/>
    </font>
    <font>
      <b/>
      <sz val="16"/>
      <name val="Arial"/>
      <family val="2"/>
    </font>
    <font>
      <b/>
      <i/>
      <sz val="10"/>
      <name val="Arial"/>
      <family val="2"/>
    </font>
    <font>
      <sz val="8"/>
      <color indexed="8"/>
      <name val="Arial"/>
      <family val="2"/>
    </font>
    <font>
      <sz val="16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8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1"/>
    <xf numFmtId="0" fontId="3" fillId="0" borderId="0"/>
    <xf numFmtId="0" fontId="3" fillId="0" borderId="0"/>
    <xf numFmtId="0" fontId="2" fillId="0" borderId="0"/>
  </cellStyleXfs>
  <cellXfs count="483">
    <xf numFmtId="0" fontId="0" fillId="0" borderId="0" xfId="0"/>
    <xf numFmtId="0" fontId="4" fillId="0" borderId="0" xfId="15" applyFont="1" applyFill="1" applyAlignment="1">
      <alignment vertical="top"/>
    </xf>
    <xf numFmtId="0" fontId="5" fillId="0" borderId="0" xfId="15" applyFont="1" applyFill="1" applyAlignment="1">
      <alignment horizontal="center" vertical="top"/>
    </xf>
    <xf numFmtId="37" fontId="4" fillId="0" borderId="0" xfId="15" applyNumberFormat="1" applyFont="1" applyFill="1" applyAlignment="1">
      <alignment horizontal="left" vertical="top"/>
    </xf>
    <xf numFmtId="0" fontId="6" fillId="0" borderId="0" xfId="15" applyFont="1" applyFill="1" applyAlignment="1">
      <alignment horizontal="centerContinuous" vertical="top"/>
    </xf>
    <xf numFmtId="0" fontId="4" fillId="0" borderId="0" xfId="15" applyFont="1" applyFill="1" applyAlignment="1">
      <alignment horizontal="centerContinuous" vertical="top"/>
    </xf>
    <xf numFmtId="7" fontId="4" fillId="0" borderId="0" xfId="15" applyNumberFormat="1" applyFont="1" applyFill="1" applyAlignment="1">
      <alignment horizontal="centerContinuous" vertical="top"/>
    </xf>
    <xf numFmtId="37" fontId="4" fillId="0" borderId="0" xfId="15" applyNumberFormat="1" applyFont="1" applyFill="1" applyAlignment="1">
      <alignment horizontal="right" vertical="top"/>
    </xf>
    <xf numFmtId="0" fontId="7" fillId="0" borderId="0" xfId="15" applyFont="1" applyFill="1" applyAlignment="1">
      <alignment vertical="top"/>
    </xf>
    <xf numFmtId="37" fontId="8" fillId="0" borderId="0" xfId="15" applyNumberFormat="1" applyFont="1" applyFill="1" applyAlignment="1">
      <alignment horizontal="left" vertical="top"/>
    </xf>
    <xf numFmtId="0" fontId="9" fillId="0" borderId="0" xfId="15" applyFont="1" applyFill="1" applyAlignment="1">
      <alignment horizontal="centerContinuous" vertical="top"/>
    </xf>
    <xf numFmtId="0" fontId="8" fillId="0" borderId="0" xfId="15" applyFont="1" applyFill="1" applyAlignment="1">
      <alignment horizontal="centerContinuous" vertical="top"/>
    </xf>
    <xf numFmtId="0" fontId="8" fillId="0" borderId="0" xfId="15" applyFont="1" applyFill="1" applyAlignment="1">
      <alignment horizontal="center" vertical="top"/>
    </xf>
    <xf numFmtId="37" fontId="4" fillId="0" borderId="0" xfId="15" applyNumberFormat="1" applyFont="1" applyFill="1" applyAlignment="1">
      <alignment horizontal="center" vertical="top"/>
    </xf>
    <xf numFmtId="7" fontId="8" fillId="0" borderId="0" xfId="15" applyNumberFormat="1" applyFont="1" applyFill="1" applyAlignment="1">
      <alignment horizontal="left" vertical="top"/>
    </xf>
    <xf numFmtId="17" fontId="10" fillId="0" borderId="0" xfId="15" applyNumberFormat="1" applyFont="1" applyFill="1" applyAlignment="1">
      <alignment horizontal="centerContinuous" vertical="top"/>
    </xf>
    <xf numFmtId="37" fontId="8" fillId="0" borderId="0" xfId="15" applyNumberFormat="1" applyFont="1" applyFill="1" applyAlignment="1">
      <alignment horizontal="center" vertical="top"/>
    </xf>
    <xf numFmtId="0" fontId="11" fillId="0" borderId="0" xfId="15" quotePrefix="1" applyFont="1" applyFill="1" applyAlignment="1">
      <alignment vertical="top"/>
    </xf>
    <xf numFmtId="0" fontId="8" fillId="0" borderId="0" xfId="15" applyFont="1" applyFill="1" applyAlignment="1">
      <alignment vertical="top"/>
    </xf>
    <xf numFmtId="17" fontId="8" fillId="0" borderId="0" xfId="15" applyNumberFormat="1" applyFont="1" applyFill="1" applyAlignment="1">
      <alignment horizontal="center" vertical="top"/>
    </xf>
    <xf numFmtId="7" fontId="8" fillId="0" borderId="0" xfId="15" applyNumberFormat="1" applyFont="1" applyFill="1" applyAlignment="1">
      <alignment horizontal="right" vertical="top"/>
    </xf>
    <xf numFmtId="7" fontId="4" fillId="0" borderId="0" xfId="15" applyNumberFormat="1" applyFont="1" applyFill="1" applyAlignment="1">
      <alignment horizontal="right" vertical="top"/>
    </xf>
    <xf numFmtId="37" fontId="12" fillId="0" borderId="0" xfId="15" applyNumberFormat="1" applyFont="1" applyFill="1" applyAlignment="1">
      <alignment horizontal="center" vertical="top"/>
    </xf>
    <xf numFmtId="7" fontId="13" fillId="0" borderId="0" xfId="15" applyNumberFormat="1" applyFont="1" applyFill="1" applyAlignment="1">
      <alignment horizontal="left" vertical="top"/>
    </xf>
    <xf numFmtId="37" fontId="12" fillId="0" borderId="0" xfId="15" applyNumberFormat="1" applyFont="1" applyFill="1" applyAlignment="1">
      <alignment horizontal="centerContinuous" vertical="top"/>
    </xf>
    <xf numFmtId="7" fontId="13" fillId="0" borderId="0" xfId="15" applyNumberFormat="1" applyFont="1" applyFill="1" applyAlignment="1">
      <alignment horizontal="centerContinuous" vertical="top"/>
    </xf>
    <xf numFmtId="7" fontId="12" fillId="0" borderId="0" xfId="15" applyNumberFormat="1" applyFont="1" applyFill="1" applyAlignment="1">
      <alignment horizontal="centerContinuous" vertical="top"/>
    </xf>
    <xf numFmtId="0" fontId="11" fillId="0" borderId="0" xfId="14" applyFont="1" applyFill="1" applyBorder="1" applyAlignment="1">
      <alignment vertical="top"/>
    </xf>
    <xf numFmtId="0" fontId="14" fillId="0" borderId="0" xfId="14" applyFont="1" applyFill="1" applyBorder="1" applyAlignment="1">
      <alignment horizontal="center" vertical="top"/>
    </xf>
    <xf numFmtId="37" fontId="15" fillId="0" borderId="0" xfId="15" applyNumberFormat="1" applyFont="1" applyFill="1" applyAlignment="1">
      <alignment horizontal="center" vertical="top"/>
    </xf>
    <xf numFmtId="7" fontId="16" fillId="0" borderId="0" xfId="15" applyNumberFormat="1" applyFont="1" applyFill="1" applyAlignment="1">
      <alignment horizontal="left" vertical="top"/>
    </xf>
    <xf numFmtId="0" fontId="16" fillId="0" borderId="0" xfId="15" applyFont="1" applyFill="1" applyAlignment="1">
      <alignment vertical="top"/>
    </xf>
    <xf numFmtId="37" fontId="15" fillId="0" borderId="0" xfId="15" applyNumberFormat="1" applyFont="1" applyFill="1" applyAlignment="1">
      <alignment horizontal="centerContinuous" vertical="top"/>
    </xf>
    <xf numFmtId="7" fontId="16" fillId="0" borderId="0" xfId="15" applyNumberFormat="1" applyFont="1" applyFill="1" applyAlignment="1">
      <alignment vertical="top"/>
    </xf>
    <xf numFmtId="7" fontId="16" fillId="0" borderId="0" xfId="15" applyNumberFormat="1" applyFont="1" applyFill="1" applyAlignment="1">
      <alignment horizontal="centerContinuous" vertical="top"/>
    </xf>
    <xf numFmtId="7" fontId="15" fillId="0" borderId="0" xfId="15" applyNumberFormat="1" applyFont="1" applyFill="1" applyAlignment="1">
      <alignment horizontal="centerContinuous" vertical="top"/>
    </xf>
    <xf numFmtId="0" fontId="4" fillId="0" borderId="0" xfId="7" applyFont="1" applyFill="1" applyAlignment="1">
      <alignment vertical="top"/>
    </xf>
    <xf numFmtId="0" fontId="5" fillId="0" borderId="0" xfId="14" applyFont="1" applyFill="1" applyBorder="1" applyAlignment="1">
      <alignment horizontal="center" vertical="top"/>
    </xf>
    <xf numFmtId="37" fontId="15" fillId="0" borderId="2" xfId="14" applyNumberFormat="1" applyFont="1" applyFill="1" applyBorder="1" applyAlignment="1">
      <alignment horizontal="center" vertical="top"/>
    </xf>
    <xf numFmtId="7" fontId="15" fillId="0" borderId="2" xfId="14" applyNumberFormat="1" applyFont="1" applyFill="1" applyBorder="1" applyAlignment="1">
      <alignment horizontal="left" vertical="top"/>
    </xf>
    <xf numFmtId="0" fontId="15" fillId="0" borderId="0" xfId="14" applyFont="1" applyFill="1" applyBorder="1" applyAlignment="1">
      <alignment vertical="top"/>
    </xf>
    <xf numFmtId="7" fontId="15" fillId="0" borderId="2" xfId="14" applyNumberFormat="1" applyFont="1" applyFill="1" applyBorder="1" applyAlignment="1">
      <alignment horizontal="center" vertical="top"/>
    </xf>
    <xf numFmtId="0" fontId="17" fillId="0" borderId="0" xfId="14" applyFont="1" applyFill="1" applyBorder="1" applyAlignment="1">
      <alignment vertical="top"/>
    </xf>
    <xf numFmtId="0" fontId="18" fillId="0" borderId="0" xfId="7" applyFont="1" applyFill="1" applyAlignment="1">
      <alignment vertical="top"/>
    </xf>
    <xf numFmtId="0" fontId="19" fillId="0" borderId="0" xfId="14" applyFont="1" applyFill="1" applyBorder="1" applyAlignment="1">
      <alignment vertical="top"/>
    </xf>
    <xf numFmtId="0" fontId="20" fillId="0" borderId="0" xfId="14" applyFont="1" applyFill="1" applyBorder="1" applyAlignment="1">
      <alignment horizontal="center" vertical="top"/>
    </xf>
    <xf numFmtId="164" fontId="21" fillId="0" borderId="0" xfId="1" applyNumberFormat="1" applyFont="1" applyFill="1" applyBorder="1" applyAlignment="1" applyProtection="1">
      <alignment horizontal="center" vertical="top"/>
    </xf>
    <xf numFmtId="7" fontId="21" fillId="0" borderId="0" xfId="1" applyNumberFormat="1" applyFont="1" applyFill="1" applyBorder="1" applyAlignment="1">
      <alignment horizontal="left" vertical="top"/>
    </xf>
    <xf numFmtId="164" fontId="19" fillId="0" borderId="0" xfId="1" applyNumberFormat="1" applyFont="1" applyFill="1" applyBorder="1" applyAlignment="1">
      <alignment horizontal="right" vertical="top"/>
    </xf>
    <xf numFmtId="44" fontId="21" fillId="0" borderId="0" xfId="1" applyNumberFormat="1" applyFont="1" applyFill="1" applyBorder="1" applyAlignment="1">
      <alignment horizontal="right" vertical="top"/>
    </xf>
    <xf numFmtId="7" fontId="19" fillId="0" borderId="0" xfId="1" applyNumberFormat="1" applyFont="1" applyFill="1" applyBorder="1" applyAlignment="1">
      <alignment horizontal="right" vertical="top"/>
    </xf>
    <xf numFmtId="164" fontId="19" fillId="0" borderId="0" xfId="14" applyNumberFormat="1" applyFont="1" applyFill="1" applyBorder="1" applyAlignment="1">
      <alignment horizontal="right" vertical="top"/>
    </xf>
    <xf numFmtId="0" fontId="19" fillId="0" borderId="0" xfId="7" applyFont="1" applyFill="1" applyAlignment="1">
      <alignment vertical="top"/>
    </xf>
    <xf numFmtId="0" fontId="7" fillId="0" borderId="0" xfId="14" applyFont="1" applyFill="1" applyBorder="1" applyAlignment="1">
      <alignment vertical="top"/>
    </xf>
    <xf numFmtId="0" fontId="20" fillId="0" borderId="0" xfId="14" applyFont="1" applyFill="1" applyBorder="1" applyAlignment="1">
      <alignment vertical="top"/>
    </xf>
    <xf numFmtId="165" fontId="22" fillId="2" borderId="0" xfId="1" applyNumberFormat="1" applyFont="1" applyFill="1" applyBorder="1" applyAlignment="1">
      <alignment horizontal="right" vertical="top"/>
    </xf>
    <xf numFmtId="7" fontId="22" fillId="2" borderId="0" xfId="1" applyNumberFormat="1" applyFont="1" applyFill="1" applyBorder="1" applyAlignment="1">
      <alignment horizontal="right" vertical="top"/>
    </xf>
    <xf numFmtId="164" fontId="20" fillId="0" borderId="0" xfId="1" applyNumberFormat="1" applyFont="1" applyFill="1" applyBorder="1" applyAlignment="1">
      <alignment horizontal="right" vertical="top"/>
    </xf>
    <xf numFmtId="7" fontId="20" fillId="0" borderId="0" xfId="1" applyNumberFormat="1" applyFont="1" applyFill="1" applyBorder="1" applyAlignment="1">
      <alignment horizontal="right" vertical="top"/>
    </xf>
    <xf numFmtId="164" fontId="20" fillId="0" borderId="0" xfId="14" applyNumberFormat="1" applyFont="1" applyFill="1" applyBorder="1" applyAlignment="1">
      <alignment horizontal="right" vertical="top"/>
    </xf>
    <xf numFmtId="7" fontId="23" fillId="0" borderId="0" xfId="14" applyNumberFormat="1" applyFont="1" applyFill="1" applyBorder="1" applyAlignment="1">
      <alignment vertical="top"/>
    </xf>
    <xf numFmtId="0" fontId="23" fillId="0" borderId="0" xfId="14" applyFont="1" applyFill="1" applyBorder="1" applyAlignment="1">
      <alignment vertical="top"/>
    </xf>
    <xf numFmtId="0" fontId="4" fillId="0" borderId="0" xfId="14" applyFont="1" applyFill="1" applyBorder="1" applyAlignment="1">
      <alignment vertical="top"/>
    </xf>
    <xf numFmtId="0" fontId="5" fillId="0" borderId="0" xfId="7" applyFont="1" applyFill="1" applyAlignment="1">
      <alignment vertical="top"/>
    </xf>
    <xf numFmtId="0" fontId="5" fillId="0" borderId="0" xfId="14" applyFont="1" applyFill="1" applyBorder="1" applyAlignment="1">
      <alignment vertical="top"/>
    </xf>
    <xf numFmtId="164" fontId="5" fillId="0" borderId="0" xfId="1" applyNumberFormat="1" applyFont="1" applyFill="1" applyBorder="1" applyAlignment="1">
      <alignment horizontal="right" vertical="top"/>
    </xf>
    <xf numFmtId="7" fontId="5" fillId="0" borderId="0" xfId="1" applyNumberFormat="1" applyFont="1" applyFill="1" applyBorder="1" applyAlignment="1">
      <alignment horizontal="right" vertical="top"/>
    </xf>
    <xf numFmtId="164" fontId="5" fillId="0" borderId="0" xfId="14" applyNumberFormat="1" applyFont="1" applyFill="1" applyBorder="1" applyAlignment="1">
      <alignment horizontal="right" vertical="top"/>
    </xf>
    <xf numFmtId="165" fontId="5" fillId="0" borderId="0" xfId="1" applyNumberFormat="1" applyFont="1" applyFill="1" applyBorder="1" applyAlignment="1">
      <alignment horizontal="center" vertical="top"/>
    </xf>
    <xf numFmtId="0" fontId="24" fillId="0" borderId="0" xfId="14" applyFont="1" applyFill="1" applyBorder="1" applyAlignment="1">
      <alignment vertical="top"/>
    </xf>
    <xf numFmtId="0" fontId="20" fillId="0" borderId="0" xfId="7" applyFont="1" applyFill="1" applyAlignment="1">
      <alignment horizontal="center" vertical="top" wrapText="1"/>
    </xf>
    <xf numFmtId="165" fontId="22" fillId="0" borderId="0" xfId="1" applyNumberFormat="1" applyFont="1" applyFill="1" applyBorder="1" applyAlignment="1">
      <alignment horizontal="center" vertical="top"/>
    </xf>
    <xf numFmtId="7" fontId="22" fillId="0" borderId="0" xfId="1" applyNumberFormat="1" applyFont="1" applyFill="1" applyBorder="1" applyAlignment="1">
      <alignment horizontal="right" vertical="top"/>
    </xf>
    <xf numFmtId="0" fontId="20" fillId="0" borderId="0" xfId="14" applyFont="1" applyFill="1" applyBorder="1" applyAlignment="1">
      <alignment horizontal="right" vertical="top"/>
    </xf>
    <xf numFmtId="44" fontId="22" fillId="0" borderId="0" xfId="1" applyNumberFormat="1" applyFont="1" applyFill="1" applyBorder="1" applyAlignment="1">
      <alignment horizontal="right" vertical="top"/>
    </xf>
    <xf numFmtId="0" fontId="20" fillId="0" borderId="0" xfId="7" applyFont="1" applyFill="1" applyAlignment="1">
      <alignment horizontal="center" vertical="top"/>
    </xf>
    <xf numFmtId="0" fontId="5" fillId="0" borderId="0" xfId="7" applyFont="1" applyFill="1" applyAlignment="1">
      <alignment horizontal="center" vertical="top"/>
    </xf>
    <xf numFmtId="0" fontId="25" fillId="0" borderId="0" xfId="14" applyFont="1" applyFill="1" applyBorder="1" applyAlignment="1">
      <alignment vertical="top"/>
    </xf>
    <xf numFmtId="164" fontId="25" fillId="0" borderId="0" xfId="1" applyNumberFormat="1" applyFont="1" applyFill="1" applyBorder="1" applyAlignment="1">
      <alignment horizontal="right" vertical="top"/>
    </xf>
    <xf numFmtId="7" fontId="25" fillId="0" borderId="0" xfId="1" applyNumberFormat="1" applyFont="1" applyFill="1" applyBorder="1" applyAlignment="1">
      <alignment horizontal="right" vertical="top"/>
    </xf>
    <xf numFmtId="2" fontId="4" fillId="0" borderId="2" xfId="1" applyNumberFormat="1" applyFont="1" applyFill="1" applyBorder="1" applyAlignment="1">
      <alignment horizontal="center" vertical="top"/>
    </xf>
    <xf numFmtId="7" fontId="4" fillId="0" borderId="2" xfId="2" applyNumberFormat="1" applyFont="1" applyFill="1" applyBorder="1" applyAlignment="1">
      <alignment horizontal="right" vertical="top"/>
    </xf>
    <xf numFmtId="164" fontId="4" fillId="0" borderId="3" xfId="1" applyNumberFormat="1" applyFont="1" applyFill="1" applyBorder="1" applyAlignment="1">
      <alignment horizontal="right" vertical="top"/>
    </xf>
    <xf numFmtId="7" fontId="4" fillId="0" borderId="3" xfId="2" applyNumberFormat="1" applyFont="1" applyFill="1" applyBorder="1" applyAlignment="1">
      <alignment horizontal="right" vertical="top"/>
    </xf>
    <xf numFmtId="7" fontId="16" fillId="0" borderId="0" xfId="2" applyNumberFormat="1" applyFont="1" applyFill="1" applyBorder="1" applyAlignment="1">
      <alignment horizontal="right" vertical="top"/>
    </xf>
    <xf numFmtId="0" fontId="16" fillId="0" borderId="0" xfId="14" applyFont="1" applyFill="1" applyBorder="1" applyAlignment="1">
      <alignment vertical="top"/>
    </xf>
    <xf numFmtId="164" fontId="16" fillId="0" borderId="0" xfId="14" applyNumberFormat="1" applyFont="1" applyFill="1" applyBorder="1" applyAlignment="1">
      <alignment horizontal="right" vertical="top"/>
    </xf>
    <xf numFmtId="7" fontId="26" fillId="0" borderId="0" xfId="2" applyNumberFormat="1" applyFont="1" applyFill="1" applyBorder="1" applyAlignment="1">
      <alignment horizontal="right" vertical="top"/>
    </xf>
    <xf numFmtId="2" fontId="4" fillId="0" borderId="0" xfId="13" applyNumberFormat="1" applyFont="1" applyFill="1" applyAlignment="1">
      <alignment horizontal="center" vertical="top"/>
    </xf>
    <xf numFmtId="7" fontId="27" fillId="0" borderId="0" xfId="1" applyNumberFormat="1" applyFont="1" applyFill="1" applyBorder="1" applyAlignment="1">
      <alignment horizontal="right" vertical="top"/>
    </xf>
    <xf numFmtId="164" fontId="4" fillId="0" borderId="0" xfId="7" applyNumberFormat="1" applyFont="1" applyFill="1" applyAlignment="1">
      <alignment vertical="top"/>
    </xf>
    <xf numFmtId="0" fontId="27" fillId="0" borderId="0" xfId="7" applyFont="1" applyFill="1" applyAlignment="1">
      <alignment vertical="top"/>
    </xf>
    <xf numFmtId="164" fontId="4" fillId="0" borderId="0" xfId="14" applyNumberFormat="1" applyFont="1" applyFill="1" applyBorder="1" applyAlignment="1">
      <alignment horizontal="right" vertical="top"/>
    </xf>
    <xf numFmtId="7" fontId="4" fillId="0" borderId="0" xfId="7" applyNumberFormat="1" applyFont="1" applyFill="1" applyAlignment="1">
      <alignment vertical="top"/>
    </xf>
    <xf numFmtId="2" fontId="21" fillId="0" borderId="0" xfId="13" applyNumberFormat="1" applyFont="1" applyFill="1" applyAlignment="1">
      <alignment horizontal="center" vertical="top"/>
    </xf>
    <xf numFmtId="7" fontId="21" fillId="0" borderId="0" xfId="1" applyNumberFormat="1" applyFont="1" applyFill="1" applyBorder="1" applyAlignment="1">
      <alignment horizontal="right" vertical="top"/>
    </xf>
    <xf numFmtId="8" fontId="19" fillId="0" borderId="0" xfId="14" applyNumberFormat="1" applyFont="1" applyFill="1" applyBorder="1" applyAlignment="1">
      <alignment vertical="top"/>
    </xf>
    <xf numFmtId="164" fontId="19" fillId="0" borderId="0" xfId="13" applyNumberFormat="1" applyFont="1" applyFill="1" applyAlignment="1">
      <alignment horizontal="right" vertical="top"/>
    </xf>
    <xf numFmtId="8" fontId="20" fillId="0" borderId="0" xfId="14" applyNumberFormat="1" applyFont="1" applyFill="1" applyBorder="1" applyAlignment="1">
      <alignment vertical="top"/>
    </xf>
    <xf numFmtId="164" fontId="20" fillId="0" borderId="0" xfId="13" applyNumberFormat="1" applyFont="1" applyFill="1" applyAlignment="1">
      <alignment horizontal="right" vertical="top"/>
    </xf>
    <xf numFmtId="0" fontId="28" fillId="0" borderId="0" xfId="14" applyFont="1" applyFill="1" applyBorder="1" applyAlignment="1">
      <alignment vertical="top"/>
    </xf>
    <xf numFmtId="0" fontId="29" fillId="3" borderId="0" xfId="14" applyFont="1" applyFill="1" applyBorder="1" applyAlignment="1">
      <alignment vertical="top"/>
    </xf>
    <xf numFmtId="0" fontId="29" fillId="3" borderId="0" xfId="7" applyFont="1" applyFill="1" applyBorder="1" applyAlignment="1">
      <alignment horizontal="center" vertical="top" wrapText="1"/>
    </xf>
    <xf numFmtId="165" fontId="21" fillId="2" borderId="0" xfId="13" applyNumberFormat="1" applyFont="1" applyFill="1" applyAlignment="1">
      <alignment horizontal="center" vertical="top"/>
    </xf>
    <xf numFmtId="0" fontId="20" fillId="3" borderId="0" xfId="14" applyFont="1" applyFill="1" applyBorder="1" applyAlignment="1">
      <alignment vertical="top"/>
    </xf>
    <xf numFmtId="164" fontId="20" fillId="3" borderId="0" xfId="14" applyNumberFormat="1" applyFont="1" applyFill="1" applyBorder="1" applyAlignment="1">
      <alignment horizontal="right" vertical="top"/>
    </xf>
    <xf numFmtId="7" fontId="20" fillId="3" borderId="0" xfId="14" applyNumberFormat="1" applyFont="1" applyFill="1" applyBorder="1" applyAlignment="1">
      <alignment horizontal="right" vertical="top"/>
    </xf>
    <xf numFmtId="7" fontId="29" fillId="3" borderId="0" xfId="1" applyNumberFormat="1" applyFont="1" applyFill="1" applyBorder="1" applyAlignment="1">
      <alignment horizontal="right" vertical="top"/>
    </xf>
    <xf numFmtId="0" fontId="29" fillId="4" borderId="0" xfId="14" applyFont="1" applyFill="1" applyBorder="1" applyAlignment="1">
      <alignment vertical="top"/>
    </xf>
    <xf numFmtId="0" fontId="29" fillId="4" borderId="0" xfId="7" applyFont="1" applyFill="1" applyBorder="1" applyAlignment="1">
      <alignment horizontal="center" vertical="top" wrapText="1"/>
    </xf>
    <xf numFmtId="165" fontId="20" fillId="4" borderId="0" xfId="14" applyNumberFormat="1" applyFont="1" applyFill="1" applyBorder="1" applyAlignment="1">
      <alignment horizontal="center" vertical="top"/>
    </xf>
    <xf numFmtId="7" fontId="20" fillId="5" borderId="0" xfId="1" applyNumberFormat="1" applyFont="1" applyFill="1" applyBorder="1" applyAlignment="1">
      <alignment horizontal="right" vertical="top"/>
    </xf>
    <xf numFmtId="0" fontId="20" fillId="4" borderId="0" xfId="14" applyFont="1" applyFill="1" applyBorder="1" applyAlignment="1">
      <alignment vertical="top"/>
    </xf>
    <xf numFmtId="164" fontId="20" fillId="4" borderId="0" xfId="14" applyNumberFormat="1" applyFont="1" applyFill="1" applyBorder="1" applyAlignment="1">
      <alignment horizontal="right" vertical="top"/>
    </xf>
    <xf numFmtId="7" fontId="20" fillId="4" borderId="0" xfId="1" applyNumberFormat="1" applyFont="1" applyFill="1" applyBorder="1" applyAlignment="1">
      <alignment horizontal="right" vertical="top"/>
    </xf>
    <xf numFmtId="7" fontId="20" fillId="4" borderId="0" xfId="14" applyNumberFormat="1" applyFont="1" applyFill="1" applyBorder="1" applyAlignment="1">
      <alignment horizontal="right" vertical="top"/>
    </xf>
    <xf numFmtId="7" fontId="29" fillId="4" borderId="0" xfId="1" applyNumberFormat="1" applyFont="1" applyFill="1" applyBorder="1" applyAlignment="1">
      <alignment horizontal="right" vertical="top"/>
    </xf>
    <xf numFmtId="0" fontId="30" fillId="0" borderId="0" xfId="14" applyFont="1" applyFill="1" applyBorder="1" applyAlignment="1">
      <alignment vertical="top"/>
    </xf>
    <xf numFmtId="0" fontId="29" fillId="3" borderId="0" xfId="7" applyFont="1" applyFill="1" applyAlignment="1">
      <alignment horizontal="center" vertical="top"/>
    </xf>
    <xf numFmtId="165" fontId="20" fillId="3" borderId="0" xfId="14" applyNumberFormat="1" applyFont="1" applyFill="1" applyBorder="1" applyAlignment="1">
      <alignment horizontal="center" vertical="top"/>
    </xf>
    <xf numFmtId="7" fontId="20" fillId="3" borderId="0" xfId="14" quotePrefix="1" applyNumberFormat="1" applyFont="1" applyFill="1" applyBorder="1" applyAlignment="1">
      <alignment horizontal="right" vertical="top"/>
    </xf>
    <xf numFmtId="7" fontId="20" fillId="3" borderId="0" xfId="1" applyNumberFormat="1" applyFont="1" applyFill="1" applyBorder="1" applyAlignment="1">
      <alignment horizontal="right" vertical="top"/>
    </xf>
    <xf numFmtId="44" fontId="30" fillId="0" borderId="0" xfId="2" applyFont="1" applyFill="1" applyBorder="1" applyAlignment="1">
      <alignment vertical="top"/>
    </xf>
    <xf numFmtId="0" fontId="27" fillId="0" borderId="0" xfId="14" applyFont="1" applyFill="1" applyBorder="1" applyAlignment="1">
      <alignment vertical="top"/>
    </xf>
    <xf numFmtId="7" fontId="30" fillId="0" borderId="0" xfId="14" applyNumberFormat="1" applyFont="1" applyFill="1" applyBorder="1" applyAlignment="1">
      <alignment vertical="top"/>
    </xf>
    <xf numFmtId="0" fontId="5" fillId="0" borderId="0" xfId="15" applyFont="1" applyFill="1" applyBorder="1" applyAlignment="1">
      <alignment horizontal="center" vertical="top"/>
    </xf>
    <xf numFmtId="165" fontId="25" fillId="0" borderId="0" xfId="7" applyNumberFormat="1" applyFont="1" applyFill="1" applyAlignment="1">
      <alignment horizontal="center" vertical="top"/>
    </xf>
    <xf numFmtId="0" fontId="25" fillId="0" borderId="0" xfId="7" applyFont="1" applyFill="1" applyAlignment="1">
      <alignment horizontal="right" vertical="top"/>
    </xf>
    <xf numFmtId="0" fontId="25" fillId="0" borderId="0" xfId="15" applyFont="1" applyFill="1" applyBorder="1" applyAlignment="1">
      <alignment vertical="top"/>
    </xf>
    <xf numFmtId="164" fontId="25" fillId="0" borderId="0" xfId="7" applyNumberFormat="1" applyFont="1" applyFill="1" applyAlignment="1">
      <alignment vertical="top"/>
    </xf>
    <xf numFmtId="0" fontId="25" fillId="0" borderId="0" xfId="7" applyFont="1" applyFill="1" applyAlignment="1">
      <alignment vertical="top"/>
    </xf>
    <xf numFmtId="164" fontId="5" fillId="0" borderId="0" xfId="15" applyNumberFormat="1" applyFont="1" applyFill="1" applyBorder="1" applyAlignment="1">
      <alignment horizontal="right" vertical="top"/>
    </xf>
    <xf numFmtId="7" fontId="5" fillId="0" borderId="0" xfId="7" applyNumberFormat="1" applyFont="1" applyFill="1" applyAlignment="1">
      <alignment vertical="top"/>
    </xf>
    <xf numFmtId="0" fontId="31" fillId="0" borderId="0" xfId="14" applyFont="1" applyFill="1" applyBorder="1" applyAlignment="1">
      <alignment vertical="top"/>
    </xf>
    <xf numFmtId="0" fontId="24" fillId="0" borderId="0" xfId="7" applyFont="1" applyFill="1" applyAlignment="1">
      <alignment vertical="top"/>
    </xf>
    <xf numFmtId="0" fontId="19" fillId="0" borderId="0" xfId="15" applyFont="1" applyFill="1" applyBorder="1" applyAlignment="1">
      <alignment vertical="top"/>
    </xf>
    <xf numFmtId="0" fontId="20" fillId="0" borderId="0" xfId="15" applyFont="1" applyFill="1" applyBorder="1" applyAlignment="1">
      <alignment horizontal="center" vertical="top"/>
    </xf>
    <xf numFmtId="0" fontId="20" fillId="0" borderId="0" xfId="15" applyFont="1" applyFill="1" applyBorder="1" applyAlignment="1">
      <alignment vertical="top"/>
    </xf>
    <xf numFmtId="0" fontId="7" fillId="0" borderId="0" xfId="15" applyFont="1" applyFill="1" applyBorder="1" applyAlignment="1">
      <alignment vertical="top"/>
    </xf>
    <xf numFmtId="164" fontId="20" fillId="0" borderId="0" xfId="15" applyNumberFormat="1" applyFont="1" applyFill="1" applyBorder="1" applyAlignment="1">
      <alignment horizontal="right" vertical="top"/>
    </xf>
    <xf numFmtId="7" fontId="23" fillId="0" borderId="0" xfId="15" applyNumberFormat="1" applyFont="1" applyFill="1" applyBorder="1" applyAlignment="1">
      <alignment vertical="top"/>
    </xf>
    <xf numFmtId="0" fontId="23" fillId="0" borderId="0" xfId="15" applyFont="1" applyFill="1" applyBorder="1" applyAlignment="1">
      <alignment vertical="top"/>
    </xf>
    <xf numFmtId="2" fontId="22" fillId="0" borderId="0" xfId="15" applyNumberFormat="1" applyFont="1" applyFill="1" applyBorder="1" applyAlignment="1">
      <alignment horizontal="center" vertical="top"/>
    </xf>
    <xf numFmtId="0" fontId="28" fillId="0" borderId="0" xfId="15" applyFont="1" applyFill="1" applyBorder="1" applyAlignment="1">
      <alignment vertical="top"/>
    </xf>
    <xf numFmtId="0" fontId="29" fillId="0" borderId="0" xfId="15" applyFont="1" applyFill="1" applyBorder="1" applyAlignment="1">
      <alignment vertical="top"/>
    </xf>
    <xf numFmtId="0" fontId="29" fillId="0" borderId="0" xfId="7" applyFont="1" applyFill="1" applyAlignment="1">
      <alignment horizontal="center" vertical="top" wrapText="1"/>
    </xf>
    <xf numFmtId="7" fontId="29" fillId="0" borderId="0" xfId="1" applyNumberFormat="1" applyFont="1" applyFill="1" applyBorder="1" applyAlignment="1">
      <alignment horizontal="right" vertical="top"/>
    </xf>
    <xf numFmtId="0" fontId="29" fillId="3" borderId="0" xfId="15" applyFont="1" applyFill="1" applyBorder="1" applyAlignment="1">
      <alignment vertical="top"/>
    </xf>
    <xf numFmtId="2" fontId="20" fillId="3" borderId="0" xfId="15" applyNumberFormat="1" applyFont="1" applyFill="1" applyBorder="1" applyAlignment="1">
      <alignment horizontal="center" vertical="top"/>
    </xf>
    <xf numFmtId="0" fontId="20" fillId="3" borderId="0" xfId="15" applyFont="1" applyFill="1" applyBorder="1" applyAlignment="1">
      <alignment vertical="top"/>
    </xf>
    <xf numFmtId="7" fontId="20" fillId="3" borderId="0" xfId="1" quotePrefix="1" applyNumberFormat="1" applyFont="1" applyFill="1" applyBorder="1" applyAlignment="1">
      <alignment horizontal="right" vertical="top"/>
    </xf>
    <xf numFmtId="0" fontId="30" fillId="0" borderId="0" xfId="15" applyFont="1" applyFill="1" applyBorder="1" applyAlignment="1">
      <alignment vertical="top"/>
    </xf>
    <xf numFmtId="0" fontId="5" fillId="3" borderId="0" xfId="7" applyFont="1" applyFill="1" applyAlignment="1">
      <alignment vertical="top"/>
    </xf>
    <xf numFmtId="0" fontId="5" fillId="3" borderId="0" xfId="15" applyFont="1" applyFill="1" applyAlignment="1">
      <alignment horizontal="center" vertical="top"/>
    </xf>
    <xf numFmtId="2" fontId="5" fillId="3" borderId="0" xfId="15" applyNumberFormat="1" applyFont="1" applyFill="1" applyAlignment="1">
      <alignment horizontal="center" vertical="top"/>
    </xf>
    <xf numFmtId="7" fontId="5" fillId="3" borderId="0" xfId="15" applyNumberFormat="1" applyFont="1" applyFill="1" applyAlignment="1">
      <alignment horizontal="right" vertical="top"/>
    </xf>
    <xf numFmtId="8" fontId="5" fillId="3" borderId="0" xfId="15" applyNumberFormat="1" applyFont="1" applyFill="1" applyAlignment="1">
      <alignment vertical="top"/>
    </xf>
    <xf numFmtId="164" fontId="5" fillId="3" borderId="0" xfId="15" applyNumberFormat="1" applyFont="1" applyFill="1" applyAlignment="1">
      <alignment horizontal="right" vertical="top"/>
    </xf>
    <xf numFmtId="7" fontId="30" fillId="0" borderId="0" xfId="15" applyNumberFormat="1" applyFont="1" applyFill="1" applyBorder="1" applyAlignment="1">
      <alignment vertical="top"/>
    </xf>
    <xf numFmtId="2" fontId="5" fillId="0" borderId="3" xfId="1" applyNumberFormat="1" applyFont="1" applyFill="1" applyBorder="1" applyAlignment="1">
      <alignment horizontal="center" vertical="top"/>
    </xf>
    <xf numFmtId="7" fontId="5" fillId="0" borderId="3" xfId="2" applyNumberFormat="1" applyFont="1" applyFill="1" applyBorder="1" applyAlignment="1">
      <alignment horizontal="right" vertical="top"/>
    </xf>
    <xf numFmtId="164" fontId="5" fillId="0" borderId="3" xfId="1" applyNumberFormat="1" applyFont="1" applyFill="1" applyBorder="1" applyAlignment="1">
      <alignment horizontal="right" vertical="top"/>
    </xf>
    <xf numFmtId="2" fontId="5" fillId="0" borderId="0" xfId="15" applyNumberFormat="1" applyFont="1" applyFill="1" applyAlignment="1">
      <alignment horizontal="center" vertical="top"/>
    </xf>
    <xf numFmtId="7" fontId="5" fillId="0" borderId="0" xfId="15" applyNumberFormat="1" applyFont="1" applyFill="1" applyAlignment="1">
      <alignment horizontal="right" vertical="top"/>
    </xf>
    <xf numFmtId="8" fontId="5" fillId="0" borderId="0" xfId="15" applyNumberFormat="1" applyFont="1" applyFill="1" applyAlignment="1">
      <alignment vertical="top"/>
    </xf>
    <xf numFmtId="37" fontId="5" fillId="0" borderId="0" xfId="15" applyNumberFormat="1" applyFont="1" applyFill="1" applyAlignment="1">
      <alignment horizontal="right" vertical="top"/>
    </xf>
    <xf numFmtId="0" fontId="11" fillId="0" borderId="0" xfId="15" applyFont="1" applyFill="1" applyAlignment="1">
      <alignment vertical="top"/>
    </xf>
    <xf numFmtId="0" fontId="25" fillId="0" borderId="0" xfId="14" applyFont="1" applyFill="1" applyBorder="1" applyAlignment="1">
      <alignment horizontal="center" vertical="top"/>
    </xf>
    <xf numFmtId="2" fontId="25" fillId="0" borderId="0" xfId="1" applyNumberFormat="1" applyFont="1" applyFill="1" applyBorder="1" applyAlignment="1">
      <alignment horizontal="center" vertical="top"/>
    </xf>
    <xf numFmtId="37" fontId="25" fillId="0" borderId="0" xfId="1" applyNumberFormat="1" applyFont="1" applyFill="1" applyBorder="1" applyAlignment="1">
      <alignment horizontal="right" vertical="top"/>
    </xf>
    <xf numFmtId="37" fontId="20" fillId="0" borderId="0" xfId="14" applyNumberFormat="1" applyFont="1" applyFill="1" applyBorder="1" applyAlignment="1">
      <alignment horizontal="right" vertical="top"/>
    </xf>
    <xf numFmtId="0" fontId="25" fillId="0" borderId="0" xfId="7" applyFont="1" applyFill="1" applyAlignment="1">
      <alignment horizontal="center" vertical="top"/>
    </xf>
    <xf numFmtId="2" fontId="25" fillId="0" borderId="0" xfId="14" applyNumberFormat="1" applyFont="1" applyFill="1" applyBorder="1" applyAlignment="1">
      <alignment horizontal="center" vertical="top"/>
    </xf>
    <xf numFmtId="7" fontId="25" fillId="5" borderId="0" xfId="1" applyNumberFormat="1" applyFont="1" applyFill="1" applyBorder="1" applyAlignment="1">
      <alignment horizontal="right" vertical="top"/>
    </xf>
    <xf numFmtId="37" fontId="25" fillId="0" borderId="0" xfId="14" applyNumberFormat="1" applyFont="1" applyFill="1" applyBorder="1" applyAlignment="1">
      <alignment horizontal="right" vertical="top"/>
    </xf>
    <xf numFmtId="0" fontId="25" fillId="0" borderId="0" xfId="7" applyFont="1" applyFill="1" applyBorder="1" applyAlignment="1">
      <alignment horizontal="center" vertical="top"/>
    </xf>
    <xf numFmtId="0" fontId="5" fillId="0" borderId="0" xfId="0" applyFont="1" applyAlignment="1">
      <alignment horizontal="center" vertical="top"/>
    </xf>
    <xf numFmtId="2" fontId="25" fillId="0" borderId="0" xfId="15" applyNumberFormat="1" applyFont="1" applyFill="1" applyBorder="1" applyAlignment="1">
      <alignment horizontal="center" vertical="top"/>
    </xf>
    <xf numFmtId="37" fontId="25" fillId="0" borderId="0" xfId="15" applyNumberFormat="1" applyFont="1" applyFill="1" applyBorder="1" applyAlignment="1">
      <alignment horizontal="right" vertical="top"/>
    </xf>
    <xf numFmtId="0" fontId="31" fillId="0" borderId="0" xfId="15" applyFont="1" applyFill="1" applyBorder="1" applyAlignment="1">
      <alignment vertical="top"/>
    </xf>
    <xf numFmtId="0" fontId="5" fillId="0" borderId="0" xfId="15" applyFont="1" applyFill="1" applyBorder="1" applyAlignment="1">
      <alignment vertical="top"/>
    </xf>
    <xf numFmtId="0" fontId="27" fillId="0" borderId="0" xfId="15" applyFont="1" applyFill="1" applyBorder="1" applyAlignment="1">
      <alignment vertical="top"/>
    </xf>
    <xf numFmtId="37" fontId="5" fillId="0" borderId="3" xfId="1" applyNumberFormat="1" applyFont="1" applyFill="1" applyBorder="1" applyAlignment="1">
      <alignment horizontal="right" vertical="top"/>
    </xf>
    <xf numFmtId="2" fontId="5" fillId="0" borderId="4" xfId="15" applyNumberFormat="1" applyFont="1" applyFill="1" applyBorder="1" applyAlignment="1">
      <alignment horizontal="center" vertical="top"/>
    </xf>
    <xf numFmtId="7" fontId="5" fillId="0" borderId="4" xfId="15" applyNumberFormat="1" applyFont="1" applyFill="1" applyBorder="1" applyAlignment="1">
      <alignment horizontal="right" vertical="top"/>
    </xf>
    <xf numFmtId="37" fontId="5" fillId="0" borderId="4" xfId="15" applyNumberFormat="1" applyFont="1" applyFill="1" applyBorder="1" applyAlignment="1">
      <alignment horizontal="right" vertical="top"/>
    </xf>
    <xf numFmtId="7" fontId="14" fillId="0" borderId="4" xfId="15" applyNumberFormat="1" applyFont="1" applyFill="1" applyBorder="1" applyAlignment="1">
      <alignment horizontal="right" vertical="top"/>
    </xf>
    <xf numFmtId="37" fontId="5" fillId="0" borderId="0" xfId="15" applyNumberFormat="1" applyFont="1" applyFill="1" applyAlignment="1">
      <alignment horizontal="center" vertical="top"/>
    </xf>
    <xf numFmtId="0" fontId="32" fillId="0" borderId="0" xfId="0" applyFont="1" applyAlignment="1">
      <alignment horizontal="center" vertical="top"/>
    </xf>
    <xf numFmtId="7" fontId="5" fillId="4" borderId="0" xfId="15" applyNumberFormat="1" applyFont="1" applyFill="1" applyAlignment="1">
      <alignment horizontal="right" vertical="top"/>
    </xf>
    <xf numFmtId="0" fontId="33" fillId="0" borderId="0" xfId="15" applyFont="1" applyFill="1" applyAlignment="1">
      <alignment vertical="top"/>
    </xf>
    <xf numFmtId="37" fontId="5" fillId="0" borderId="0" xfId="15" applyNumberFormat="1" applyFont="1" applyFill="1" applyBorder="1" applyAlignment="1">
      <alignment horizontal="center" vertical="top"/>
    </xf>
    <xf numFmtId="7" fontId="5" fillId="4" borderId="0" xfId="15" applyNumberFormat="1" applyFont="1" applyFill="1" applyBorder="1" applyAlignment="1">
      <alignment horizontal="right" vertical="top"/>
    </xf>
    <xf numFmtId="8" fontId="5" fillId="0" borderId="0" xfId="15" applyNumberFormat="1" applyFont="1" applyFill="1" applyBorder="1" applyAlignment="1">
      <alignment vertical="top"/>
    </xf>
    <xf numFmtId="37" fontId="5" fillId="0" borderId="0" xfId="15" applyNumberFormat="1" applyFont="1" applyFill="1" applyBorder="1" applyAlignment="1">
      <alignment horizontal="right" vertical="top"/>
    </xf>
    <xf numFmtId="7" fontId="5" fillId="0" borderId="0" xfId="15" applyNumberFormat="1" applyFont="1" applyFill="1" applyBorder="1" applyAlignment="1">
      <alignment horizontal="right" vertical="top"/>
    </xf>
    <xf numFmtId="37" fontId="5" fillId="0" borderId="0" xfId="1" applyNumberFormat="1" applyFont="1" applyFill="1" applyBorder="1" applyAlignment="1">
      <alignment horizontal="center" vertical="top"/>
    </xf>
    <xf numFmtId="7" fontId="5" fillId="0" borderId="0" xfId="2" applyNumberFormat="1" applyFont="1" applyFill="1" applyBorder="1" applyAlignment="1">
      <alignment horizontal="right" vertical="top"/>
    </xf>
    <xf numFmtId="37" fontId="5" fillId="0" borderId="0" xfId="1" applyNumberFormat="1" applyFont="1" applyFill="1" applyBorder="1" applyAlignment="1">
      <alignment horizontal="right" vertical="top"/>
    </xf>
    <xf numFmtId="37" fontId="5" fillId="0" borderId="3" xfId="15" applyNumberFormat="1" applyFont="1" applyFill="1" applyBorder="1" applyAlignment="1">
      <alignment horizontal="center" vertical="top"/>
    </xf>
    <xf numFmtId="7" fontId="5" fillId="0" borderId="3" xfId="15" applyNumberFormat="1" applyFont="1" applyFill="1" applyBorder="1" applyAlignment="1">
      <alignment horizontal="right" vertical="top"/>
    </xf>
    <xf numFmtId="8" fontId="5" fillId="0" borderId="3" xfId="15" applyNumberFormat="1" applyFont="1" applyFill="1" applyBorder="1" applyAlignment="1">
      <alignment vertical="top"/>
    </xf>
    <xf numFmtId="37" fontId="5" fillId="0" borderId="3" xfId="15" applyNumberFormat="1" applyFont="1" applyFill="1" applyBorder="1" applyAlignment="1">
      <alignment horizontal="right" vertical="top"/>
    </xf>
    <xf numFmtId="37" fontId="5" fillId="0" borderId="5" xfId="15" applyNumberFormat="1" applyFont="1" applyFill="1" applyBorder="1" applyAlignment="1">
      <alignment horizontal="center" vertical="top"/>
    </xf>
    <xf numFmtId="7" fontId="5" fillId="0" borderId="5" xfId="15" applyNumberFormat="1" applyFont="1" applyFill="1" applyBorder="1" applyAlignment="1">
      <alignment horizontal="right" vertical="top"/>
    </xf>
    <xf numFmtId="37" fontId="5" fillId="0" borderId="5" xfId="15" applyNumberFormat="1" applyFont="1" applyFill="1" applyBorder="1" applyAlignment="1">
      <alignment horizontal="right" vertical="top"/>
    </xf>
    <xf numFmtId="165" fontId="5" fillId="0" borderId="0" xfId="1" applyNumberFormat="1" applyFont="1" applyFill="1" applyAlignment="1">
      <alignment horizontal="center" vertical="top"/>
    </xf>
    <xf numFmtId="44" fontId="5" fillId="6" borderId="4" xfId="2" applyFont="1" applyFill="1" applyBorder="1" applyAlignment="1">
      <alignment horizontal="right" vertical="top"/>
    </xf>
    <xf numFmtId="166" fontId="5" fillId="0" borderId="0" xfId="1" applyNumberFormat="1" applyFont="1" applyFill="1" applyAlignment="1">
      <alignment horizontal="right" vertical="top"/>
    </xf>
    <xf numFmtId="7" fontId="4" fillId="0" borderId="0" xfId="15" applyNumberFormat="1" applyFont="1" applyFill="1" applyAlignment="1">
      <alignment horizontal="left" vertical="top"/>
    </xf>
    <xf numFmtId="8" fontId="4" fillId="0" borderId="0" xfId="15" applyNumberFormat="1" applyFont="1" applyFill="1" applyAlignment="1">
      <alignment vertical="top"/>
    </xf>
    <xf numFmtId="0" fontId="7" fillId="0" borderId="0" xfId="7" applyFont="1" applyFill="1" applyAlignment="1">
      <alignment vertical="top"/>
    </xf>
    <xf numFmtId="0" fontId="7" fillId="0" borderId="0" xfId="15" applyFont="1" applyFill="1" applyAlignment="1">
      <alignment horizontal="center" vertical="top"/>
    </xf>
    <xf numFmtId="37" fontId="7" fillId="0" borderId="0" xfId="15" applyNumberFormat="1" applyFont="1" applyFill="1" applyAlignment="1">
      <alignment horizontal="center" vertical="top"/>
    </xf>
    <xf numFmtId="7" fontId="7" fillId="0" borderId="0" xfId="15" applyNumberFormat="1" applyFont="1" applyFill="1" applyAlignment="1">
      <alignment horizontal="left" vertical="top"/>
    </xf>
    <xf numFmtId="8" fontId="7" fillId="0" borderId="0" xfId="15" applyNumberFormat="1" applyFont="1" applyFill="1" applyAlignment="1">
      <alignment vertical="top"/>
    </xf>
    <xf numFmtId="37" fontId="7" fillId="0" borderId="0" xfId="15" applyNumberFormat="1" applyFont="1" applyFill="1" applyAlignment="1">
      <alignment horizontal="right" vertical="top"/>
    </xf>
    <xf numFmtId="7" fontId="7" fillId="0" borderId="0" xfId="15" applyNumberFormat="1" applyFont="1" applyFill="1" applyAlignment="1">
      <alignment horizontal="right" vertical="top"/>
    </xf>
    <xf numFmtId="0" fontId="7" fillId="0" borderId="6" xfId="14" applyFont="1" applyFill="1" applyBorder="1" applyAlignment="1">
      <alignment vertical="top"/>
    </xf>
    <xf numFmtId="0" fontId="7" fillId="0" borderId="7" xfId="7" applyFont="1" applyFill="1" applyBorder="1" applyAlignment="1">
      <alignment vertical="top"/>
    </xf>
    <xf numFmtId="0" fontId="7" fillId="0" borderId="8" xfId="14" applyFont="1" applyFill="1" applyBorder="1" applyAlignment="1">
      <alignment vertical="top"/>
    </xf>
    <xf numFmtId="0" fontId="7" fillId="0" borderId="9" xfId="7" applyFont="1" applyFill="1" applyBorder="1" applyAlignment="1">
      <alignment vertical="top"/>
    </xf>
    <xf numFmtId="0" fontId="17" fillId="0" borderId="0" xfId="4" applyFont="1" applyFill="1" applyAlignment="1">
      <alignment vertical="top"/>
    </xf>
    <xf numFmtId="44" fontId="7" fillId="0" borderId="0" xfId="2" applyFont="1" applyFill="1" applyBorder="1" applyAlignment="1">
      <alignment vertical="top"/>
    </xf>
    <xf numFmtId="0" fontId="17" fillId="0" borderId="0" xfId="5" applyFont="1" applyFill="1" applyAlignment="1">
      <alignment vertical="top"/>
    </xf>
    <xf numFmtId="0" fontId="7" fillId="0" borderId="0" xfId="5" applyFont="1" applyFill="1" applyAlignment="1">
      <alignment vertical="top"/>
    </xf>
    <xf numFmtId="17" fontId="7" fillId="0" borderId="0" xfId="5" applyNumberFormat="1" applyFont="1" applyFill="1" applyAlignment="1">
      <alignment horizontal="center" vertical="top"/>
    </xf>
    <xf numFmtId="0" fontId="7" fillId="0" borderId="0" xfId="5" applyFont="1" applyFill="1" applyAlignment="1">
      <alignment horizontal="left" vertical="top"/>
    </xf>
    <xf numFmtId="0" fontId="7" fillId="0" borderId="0" xfId="6" applyFont="1" applyFill="1" applyAlignment="1">
      <alignment vertical="top"/>
    </xf>
    <xf numFmtId="44" fontId="7" fillId="0" borderId="0" xfId="2" applyFont="1" applyFill="1" applyAlignment="1">
      <alignment horizontal="right" vertical="top"/>
    </xf>
    <xf numFmtId="7" fontId="17" fillId="0" borderId="0" xfId="15" applyNumberFormat="1" applyFont="1" applyFill="1" applyBorder="1" applyAlignment="1">
      <alignment horizontal="right" vertical="top"/>
    </xf>
    <xf numFmtId="0" fontId="34" fillId="0" borderId="0" xfId="5" applyFont="1" applyFill="1" applyAlignment="1">
      <alignment vertical="top"/>
    </xf>
    <xf numFmtId="0" fontId="35" fillId="0" borderId="0" xfId="5" applyFont="1" applyFill="1" applyAlignment="1">
      <alignment vertical="top"/>
    </xf>
    <xf numFmtId="0" fontId="35" fillId="0" borderId="0" xfId="15" applyFont="1" applyFill="1" applyAlignment="1">
      <alignment horizontal="center" vertical="top"/>
    </xf>
    <xf numFmtId="17" fontId="35" fillId="0" borderId="0" xfId="5" applyNumberFormat="1" applyFont="1" applyFill="1" applyAlignment="1">
      <alignment horizontal="center" vertical="top"/>
    </xf>
    <xf numFmtId="0" fontId="35" fillId="0" borderId="0" xfId="5" applyFont="1" applyFill="1" applyAlignment="1">
      <alignment horizontal="left" vertical="top"/>
    </xf>
    <xf numFmtId="0" fontId="35" fillId="0" borderId="0" xfId="6" applyFont="1" applyFill="1" applyAlignment="1">
      <alignment vertical="top"/>
    </xf>
    <xf numFmtId="37" fontId="35" fillId="0" borderId="0" xfId="15" applyNumberFormat="1" applyFont="1" applyFill="1" applyAlignment="1">
      <alignment horizontal="right" vertical="top"/>
    </xf>
    <xf numFmtId="7" fontId="35" fillId="0" borderId="0" xfId="15" applyNumberFormat="1" applyFont="1" applyFill="1" applyAlignment="1">
      <alignment horizontal="right" vertical="top"/>
    </xf>
    <xf numFmtId="44" fontId="35" fillId="0" borderId="0" xfId="2" applyFont="1" applyFill="1" applyAlignment="1">
      <alignment horizontal="right" vertical="top"/>
    </xf>
    <xf numFmtId="7" fontId="34" fillId="0" borderId="0" xfId="15" applyNumberFormat="1" applyFont="1" applyFill="1" applyBorder="1" applyAlignment="1">
      <alignment horizontal="right" vertical="top"/>
    </xf>
    <xf numFmtId="0" fontId="35" fillId="0" borderId="0" xfId="15" applyFont="1" applyFill="1" applyAlignment="1">
      <alignment vertical="top"/>
    </xf>
    <xf numFmtId="0" fontId="7" fillId="0" borderId="0" xfId="17" applyFont="1" applyAlignment="1">
      <alignment vertical="top"/>
    </xf>
    <xf numFmtId="0" fontId="7" fillId="0" borderId="0" xfId="17" applyFont="1" applyAlignment="1">
      <alignment horizontal="center" vertical="top"/>
    </xf>
    <xf numFmtId="17" fontId="7" fillId="0" borderId="0" xfId="17" applyNumberFormat="1" applyFont="1" applyAlignment="1">
      <alignment horizontal="center" vertical="top"/>
    </xf>
    <xf numFmtId="0" fontId="7" fillId="0" borderId="0" xfId="17" applyFont="1" applyAlignment="1">
      <alignment horizontal="left" vertical="top"/>
    </xf>
    <xf numFmtId="0" fontId="7" fillId="0" borderId="0" xfId="17" applyFont="1" applyAlignment="1">
      <alignment vertical="top" wrapText="1"/>
    </xf>
    <xf numFmtId="44" fontId="17" fillId="0" borderId="0" xfId="2" applyFont="1" applyAlignment="1">
      <alignment vertical="top"/>
    </xf>
    <xf numFmtId="0" fontId="37" fillId="0" borderId="0" xfId="5" applyFont="1" applyFill="1" applyAlignment="1">
      <alignment vertical="top"/>
    </xf>
    <xf numFmtId="0" fontId="5" fillId="0" borderId="0" xfId="17" applyFont="1" applyAlignment="1">
      <alignment vertical="top"/>
    </xf>
    <xf numFmtId="0" fontId="20" fillId="0" borderId="0" xfId="5" applyFont="1" applyFill="1" applyAlignment="1">
      <alignment vertical="top"/>
    </xf>
    <xf numFmtId="0" fontId="5" fillId="0" borderId="0" xfId="17" applyFont="1" applyAlignment="1">
      <alignment horizontal="center" vertical="top"/>
    </xf>
    <xf numFmtId="17" fontId="5" fillId="0" borderId="0" xfId="17" applyNumberFormat="1" applyFont="1" applyAlignment="1">
      <alignment horizontal="center" vertical="top"/>
    </xf>
    <xf numFmtId="0" fontId="5" fillId="0" borderId="0" xfId="17" applyFont="1" applyAlignment="1">
      <alignment horizontal="left" vertical="top"/>
    </xf>
    <xf numFmtId="0" fontId="5" fillId="0" borderId="0" xfId="17" applyFont="1" applyAlignment="1">
      <alignment vertical="top" wrapText="1"/>
    </xf>
    <xf numFmtId="44" fontId="17" fillId="0" borderId="0" xfId="15" applyNumberFormat="1" applyFont="1" applyFill="1" applyAlignment="1">
      <alignment horizontal="right" vertical="top"/>
    </xf>
    <xf numFmtId="0" fontId="4" fillId="0" borderId="6" xfId="15" applyFont="1" applyFill="1" applyBorder="1" applyAlignment="1">
      <alignment vertical="top"/>
    </xf>
    <xf numFmtId="0" fontId="17" fillId="7" borderId="10" xfId="5" quotePrefix="1" applyFont="1" applyFill="1" applyBorder="1" applyAlignment="1">
      <alignment vertical="top"/>
    </xf>
    <xf numFmtId="0" fontId="14" fillId="7" borderId="10" xfId="15" applyFont="1" applyFill="1" applyBorder="1" applyAlignment="1">
      <alignment horizontal="center" vertical="top"/>
    </xf>
    <xf numFmtId="17" fontId="17" fillId="7" borderId="10" xfId="5" applyNumberFormat="1" applyFont="1" applyFill="1" applyBorder="1" applyAlignment="1">
      <alignment horizontal="center" vertical="top"/>
    </xf>
    <xf numFmtId="0" fontId="17" fillId="7" borderId="10" xfId="5" applyFont="1" applyFill="1" applyBorder="1" applyAlignment="1">
      <alignment horizontal="left" vertical="top"/>
    </xf>
    <xf numFmtId="0" fontId="38" fillId="7" borderId="10" xfId="6" applyFont="1" applyFill="1" applyBorder="1" applyAlignment="1">
      <alignment vertical="top"/>
    </xf>
    <xf numFmtId="37" fontId="4" fillId="7" borderId="10" xfId="15" applyNumberFormat="1" applyFont="1" applyFill="1" applyBorder="1" applyAlignment="1">
      <alignment horizontal="right" vertical="top"/>
    </xf>
    <xf numFmtId="7" fontId="4" fillId="0" borderId="10" xfId="15" applyNumberFormat="1" applyFont="1" applyFill="1" applyBorder="1" applyAlignment="1">
      <alignment horizontal="right" vertical="top"/>
    </xf>
    <xf numFmtId="0" fontId="39" fillId="0" borderId="0" xfId="8" applyFont="1" applyBorder="1" applyAlignment="1">
      <alignment vertical="top"/>
    </xf>
    <xf numFmtId="0" fontId="36" fillId="0" borderId="0" xfId="8" applyFont="1" applyBorder="1" applyAlignment="1">
      <alignment vertical="top"/>
    </xf>
    <xf numFmtId="14" fontId="36" fillId="0" borderId="0" xfId="8" applyNumberFormat="1" applyFont="1" applyBorder="1" applyAlignment="1">
      <alignment vertical="top"/>
    </xf>
    <xf numFmtId="7" fontId="36" fillId="0" borderId="0" xfId="8" applyNumberFormat="1" applyFont="1" applyBorder="1" applyAlignment="1">
      <alignment vertical="top"/>
    </xf>
    <xf numFmtId="0" fontId="36" fillId="0" borderId="0" xfId="8" applyFont="1" applyFill="1" applyBorder="1" applyAlignment="1">
      <alignment vertical="top"/>
    </xf>
    <xf numFmtId="0" fontId="7" fillId="0" borderId="0" xfId="9" applyFont="1" applyFill="1" applyBorder="1" applyAlignment="1">
      <alignment vertical="top"/>
    </xf>
    <xf numFmtId="0" fontId="7" fillId="0" borderId="0" xfId="9" applyFont="1" applyFill="1" applyBorder="1" applyAlignment="1">
      <alignment horizontal="center" vertical="top"/>
    </xf>
    <xf numFmtId="17" fontId="7" fillId="0" borderId="0" xfId="9" applyNumberFormat="1" applyFont="1" applyFill="1" applyBorder="1" applyAlignment="1">
      <alignment horizontal="center" vertical="top"/>
    </xf>
    <xf numFmtId="0" fontId="7" fillId="0" borderId="0" xfId="9" applyFont="1" applyFill="1" applyBorder="1" applyAlignment="1">
      <alignment horizontal="left" vertical="top"/>
    </xf>
    <xf numFmtId="0" fontId="7" fillId="0" borderId="0" xfId="9" applyFont="1" applyFill="1" applyBorder="1" applyAlignment="1">
      <alignment vertical="top" wrapText="1"/>
    </xf>
    <xf numFmtId="0" fontId="7" fillId="0" borderId="6" xfId="9" applyFont="1" applyFill="1" applyBorder="1" applyAlignment="1">
      <alignment vertical="top"/>
    </xf>
    <xf numFmtId="0" fontId="17" fillId="7" borderId="10" xfId="9" quotePrefix="1" applyFont="1" applyFill="1" applyBorder="1" applyAlignment="1">
      <alignment vertical="top"/>
    </xf>
    <xf numFmtId="0" fontId="7" fillId="7" borderId="10" xfId="9" applyFont="1" applyFill="1" applyBorder="1" applyAlignment="1">
      <alignment horizontal="center" vertical="top"/>
    </xf>
    <xf numFmtId="17" fontId="7" fillId="7" borderId="10" xfId="9" applyNumberFormat="1" applyFont="1" applyFill="1" applyBorder="1" applyAlignment="1">
      <alignment horizontal="center" vertical="top"/>
    </xf>
    <xf numFmtId="0" fontId="7" fillId="0" borderId="10" xfId="9" applyFont="1" applyFill="1" applyBorder="1" applyAlignment="1">
      <alignment horizontal="left" vertical="top"/>
    </xf>
    <xf numFmtId="0" fontId="7" fillId="0" borderId="10" xfId="9" applyFont="1" applyFill="1" applyBorder="1" applyAlignment="1">
      <alignment vertical="top" wrapText="1"/>
    </xf>
    <xf numFmtId="0" fontId="7" fillId="3" borderId="11" xfId="11" applyFont="1" applyFill="1" applyBorder="1" applyAlignment="1">
      <alignment vertical="top"/>
    </xf>
    <xf numFmtId="0" fontId="7" fillId="3" borderId="0" xfId="11" applyFont="1" applyFill="1" applyBorder="1" applyAlignment="1">
      <alignment vertical="top"/>
    </xf>
    <xf numFmtId="0" fontId="7" fillId="3" borderId="0" xfId="11" applyFont="1" applyFill="1" applyBorder="1" applyAlignment="1">
      <alignment horizontal="center" vertical="top"/>
    </xf>
    <xf numFmtId="0" fontId="7" fillId="0" borderId="0" xfId="11" applyFont="1" applyAlignment="1">
      <alignment vertical="top"/>
    </xf>
    <xf numFmtId="7" fontId="7" fillId="0" borderId="0" xfId="11" applyNumberFormat="1" applyFont="1" applyAlignment="1">
      <alignment vertical="top"/>
    </xf>
    <xf numFmtId="14" fontId="7" fillId="0" borderId="0" xfId="11" applyNumberFormat="1" applyFont="1" applyAlignment="1">
      <alignment vertical="top"/>
    </xf>
    <xf numFmtId="0" fontId="7" fillId="3" borderId="8" xfId="3" applyFont="1" applyFill="1" applyBorder="1" applyAlignment="1">
      <alignment vertical="top"/>
    </xf>
    <xf numFmtId="0" fontId="7" fillId="3" borderId="12" xfId="3" applyFont="1" applyFill="1" applyBorder="1" applyAlignment="1">
      <alignment vertical="top"/>
    </xf>
    <xf numFmtId="0" fontId="7" fillId="3" borderId="12" xfId="3" applyFont="1" applyFill="1" applyBorder="1" applyAlignment="1">
      <alignment horizontal="center" vertical="top"/>
    </xf>
    <xf numFmtId="17" fontId="7" fillId="3" borderId="12" xfId="3" applyNumberFormat="1" applyFont="1" applyFill="1" applyBorder="1" applyAlignment="1">
      <alignment horizontal="center" vertical="top"/>
    </xf>
    <xf numFmtId="0" fontId="7" fillId="3" borderId="12" xfId="3" applyFont="1" applyFill="1" applyBorder="1" applyAlignment="1">
      <alignment horizontal="left" vertical="top"/>
    </xf>
    <xf numFmtId="0" fontId="7" fillId="3" borderId="12" xfId="3" applyFont="1" applyFill="1" applyBorder="1" applyAlignment="1">
      <alignment vertical="top" wrapText="1"/>
    </xf>
    <xf numFmtId="44" fontId="7" fillId="3" borderId="9" xfId="2" applyFont="1" applyFill="1" applyBorder="1" applyAlignment="1">
      <alignment vertical="top"/>
    </xf>
    <xf numFmtId="0" fontId="7" fillId="0" borderId="0" xfId="3" applyFont="1" applyFill="1" applyAlignment="1">
      <alignment vertical="top"/>
    </xf>
    <xf numFmtId="0" fontId="7" fillId="0" borderId="0" xfId="3" applyFont="1" applyAlignment="1">
      <alignment vertical="top"/>
    </xf>
    <xf numFmtId="0" fontId="7" fillId="0" borderId="0" xfId="0" applyFont="1" applyAlignment="1">
      <alignment vertical="top"/>
    </xf>
    <xf numFmtId="0" fontId="7" fillId="0" borderId="0" xfId="0" applyFont="1" applyAlignment="1">
      <alignment horizontal="center" vertical="top"/>
    </xf>
    <xf numFmtId="17" fontId="7" fillId="0" borderId="0" xfId="8" applyNumberFormat="1" applyFont="1" applyAlignment="1">
      <alignment horizontal="center" vertical="top"/>
    </xf>
    <xf numFmtId="0" fontId="9" fillId="0" borderId="0" xfId="4" applyFont="1" applyFill="1" applyAlignment="1">
      <alignment vertical="top"/>
    </xf>
    <xf numFmtId="0" fontId="42" fillId="0" borderId="0" xfId="0" applyFont="1" applyAlignment="1">
      <alignment vertical="top"/>
    </xf>
    <xf numFmtId="0" fontId="42" fillId="0" borderId="0" xfId="0" applyFont="1" applyAlignment="1">
      <alignment horizontal="center" vertical="top"/>
    </xf>
    <xf numFmtId="17" fontId="42" fillId="0" borderId="0" xfId="8" applyNumberFormat="1" applyFont="1" applyAlignment="1">
      <alignment horizontal="center" vertical="top"/>
    </xf>
    <xf numFmtId="7" fontId="42" fillId="0" borderId="0" xfId="15" applyNumberFormat="1" applyFont="1" applyFill="1" applyAlignment="1">
      <alignment horizontal="right" vertical="top"/>
    </xf>
    <xf numFmtId="0" fontId="42" fillId="0" borderId="0" xfId="15" applyFont="1" applyFill="1" applyAlignment="1">
      <alignment vertical="top"/>
    </xf>
    <xf numFmtId="0" fontId="5" fillId="0" borderId="0" xfId="15" applyFont="1" applyFill="1" applyAlignment="1">
      <alignment vertical="top"/>
    </xf>
    <xf numFmtId="0" fontId="44" fillId="0" borderId="0" xfId="15" applyFont="1" applyFill="1" applyAlignment="1">
      <alignment vertical="top"/>
    </xf>
    <xf numFmtId="17" fontId="5" fillId="0" borderId="0" xfId="15" applyNumberFormat="1" applyFont="1" applyFill="1" applyAlignment="1">
      <alignment horizontal="center" vertical="top"/>
    </xf>
    <xf numFmtId="7" fontId="5" fillId="0" borderId="0" xfId="15" applyNumberFormat="1" applyFont="1" applyFill="1" applyAlignment="1">
      <alignment horizontal="left" vertical="top"/>
    </xf>
    <xf numFmtId="44" fontId="20" fillId="0" borderId="0" xfId="2" applyFont="1" applyFill="1" applyAlignment="1">
      <alignment horizontal="right" vertical="top"/>
    </xf>
    <xf numFmtId="0" fontId="17" fillId="0" borderId="0" xfId="15" applyFont="1" applyFill="1" applyAlignment="1">
      <alignment vertical="top"/>
    </xf>
    <xf numFmtId="44" fontId="23" fillId="0" borderId="0" xfId="2" applyFont="1" applyFill="1" applyAlignment="1">
      <alignment horizontal="right" vertical="top"/>
    </xf>
    <xf numFmtId="17" fontId="7" fillId="0" borderId="0" xfId="15" applyNumberFormat="1" applyFont="1" applyFill="1" applyAlignment="1">
      <alignment horizontal="center" vertical="top"/>
    </xf>
    <xf numFmtId="7" fontId="17" fillId="0" borderId="0" xfId="15" applyNumberFormat="1" applyFont="1" applyFill="1" applyAlignment="1">
      <alignment horizontal="right" vertical="top"/>
    </xf>
    <xf numFmtId="0" fontId="45" fillId="0" borderId="0" xfId="4" applyFont="1" applyFill="1" applyAlignment="1">
      <alignment vertical="top"/>
    </xf>
    <xf numFmtId="0" fontId="26" fillId="0" borderId="0" xfId="7" applyFont="1" applyFill="1" applyAlignment="1">
      <alignment vertical="top"/>
    </xf>
    <xf numFmtId="0" fontId="26" fillId="0" borderId="0" xfId="15" applyFont="1" applyFill="1" applyAlignment="1">
      <alignment horizontal="center" vertical="top"/>
    </xf>
    <xf numFmtId="37" fontId="26" fillId="0" borderId="0" xfId="15" applyNumberFormat="1" applyFont="1" applyFill="1" applyAlignment="1">
      <alignment horizontal="center" vertical="top"/>
    </xf>
    <xf numFmtId="7" fontId="26" fillId="0" borderId="0" xfId="15" applyNumberFormat="1" applyFont="1" applyFill="1" applyAlignment="1">
      <alignment horizontal="right" vertical="top"/>
    </xf>
    <xf numFmtId="0" fontId="26" fillId="0" borderId="0" xfId="14" applyFont="1" applyFill="1" applyBorder="1" applyAlignment="1">
      <alignment horizontal="center" vertical="top"/>
    </xf>
    <xf numFmtId="37" fontId="26" fillId="0" borderId="0" xfId="1" applyNumberFormat="1" applyFont="1" applyFill="1" applyBorder="1" applyAlignment="1">
      <alignment horizontal="center" vertical="top"/>
    </xf>
    <xf numFmtId="7" fontId="26" fillId="0" borderId="0" xfId="2" applyNumberFormat="1" applyFont="1" applyFill="1" applyBorder="1" applyAlignment="1">
      <alignment horizontal="left" vertical="top"/>
    </xf>
    <xf numFmtId="7" fontId="46" fillId="0" borderId="0" xfId="15" applyNumberFormat="1" applyFont="1" applyFill="1" applyAlignment="1">
      <alignment horizontal="right" vertical="top"/>
    </xf>
    <xf numFmtId="0" fontId="9" fillId="8" borderId="0" xfId="4" applyFont="1" applyFill="1" applyAlignment="1">
      <alignment vertical="top"/>
    </xf>
    <xf numFmtId="0" fontId="9" fillId="8" borderId="0" xfId="4" applyFont="1" applyFill="1" applyAlignment="1">
      <alignment horizontal="center" vertical="top"/>
    </xf>
    <xf numFmtId="44" fontId="47" fillId="0" borderId="0" xfId="15" applyNumberFormat="1" applyFont="1" applyFill="1" applyAlignment="1">
      <alignment horizontal="right" vertical="top"/>
    </xf>
    <xf numFmtId="7" fontId="7" fillId="0" borderId="0" xfId="15" applyNumberFormat="1" applyFont="1" applyFill="1" applyAlignment="1">
      <alignment vertical="top"/>
    </xf>
    <xf numFmtId="37" fontId="17" fillId="0" borderId="0" xfId="15" applyNumberFormat="1" applyFont="1" applyFill="1" applyAlignment="1">
      <alignment horizontal="right" vertical="top"/>
    </xf>
    <xf numFmtId="7" fontId="48" fillId="3" borderId="4" xfId="15" applyNumberFormat="1" applyFont="1" applyFill="1" applyBorder="1" applyAlignment="1">
      <alignment horizontal="right" vertical="top"/>
    </xf>
    <xf numFmtId="0" fontId="2" fillId="0" borderId="0" xfId="17" applyAlignment="1">
      <alignment vertical="top"/>
    </xf>
    <xf numFmtId="0" fontId="2" fillId="0" borderId="0" xfId="17" applyFont="1" applyAlignment="1">
      <alignment vertical="top"/>
    </xf>
    <xf numFmtId="0" fontId="7" fillId="0" borderId="0" xfId="10" applyFont="1" applyAlignment="1">
      <alignment vertical="top"/>
    </xf>
    <xf numFmtId="7" fontId="7" fillId="0" borderId="0" xfId="10" applyNumberFormat="1" applyFont="1" applyAlignment="1">
      <alignment vertical="top"/>
    </xf>
    <xf numFmtId="17" fontId="7" fillId="0" borderId="0" xfId="10" applyNumberFormat="1" applyFont="1" applyAlignment="1">
      <alignment horizontal="center" vertical="top"/>
    </xf>
    <xf numFmtId="0" fontId="7" fillId="0" borderId="0" xfId="10" applyFont="1" applyAlignment="1">
      <alignment horizontal="center" vertical="top"/>
    </xf>
    <xf numFmtId="165" fontId="16" fillId="0" borderId="0" xfId="1" applyNumberFormat="1" applyFont="1" applyFill="1" applyBorder="1" applyAlignment="1">
      <alignment horizontal="center" vertical="top"/>
    </xf>
    <xf numFmtId="165" fontId="21" fillId="3" borderId="0" xfId="13" applyNumberFormat="1" applyFont="1" applyFill="1" applyAlignment="1">
      <alignment horizontal="center" vertical="top"/>
    </xf>
    <xf numFmtId="0" fontId="0" fillId="0" borderId="0" xfId="0" applyFill="1"/>
    <xf numFmtId="44" fontId="7" fillId="3" borderId="13" xfId="2" applyFont="1" applyFill="1" applyBorder="1" applyAlignment="1">
      <alignment vertical="top"/>
    </xf>
    <xf numFmtId="44" fontId="36" fillId="0" borderId="7" xfId="2" applyFont="1" applyBorder="1" applyAlignment="1">
      <alignment horizontal="right" vertical="top"/>
    </xf>
    <xf numFmtId="44" fontId="7" fillId="0" borderId="0" xfId="2" applyFont="1" applyFill="1" applyBorder="1" applyAlignment="1">
      <alignment horizontal="right" vertical="top"/>
    </xf>
    <xf numFmtId="44" fontId="17" fillId="0" borderId="7" xfId="2" applyFont="1" applyFill="1" applyBorder="1" applyAlignment="1">
      <alignment vertical="top" wrapText="1"/>
    </xf>
    <xf numFmtId="0" fontId="0" fillId="0" borderId="0" xfId="0" applyAlignment="1">
      <alignment vertical="top"/>
    </xf>
    <xf numFmtId="44" fontId="1" fillId="0" borderId="0" xfId="2" applyAlignment="1">
      <alignment vertical="top"/>
    </xf>
    <xf numFmtId="44" fontId="49" fillId="0" borderId="0" xfId="2" applyFont="1" applyAlignment="1">
      <alignment vertical="top"/>
    </xf>
    <xf numFmtId="0" fontId="50" fillId="0" borderId="0" xfId="0" applyFont="1" applyAlignment="1">
      <alignment vertical="top"/>
    </xf>
    <xf numFmtId="44" fontId="50" fillId="0" borderId="0" xfId="2" applyFont="1" applyAlignment="1">
      <alignment vertical="top"/>
    </xf>
    <xf numFmtId="0" fontId="12" fillId="0" borderId="0" xfId="0" applyFont="1" applyAlignment="1">
      <alignment vertical="top"/>
    </xf>
    <xf numFmtId="0" fontId="5" fillId="0" borderId="0" xfId="0" applyFont="1" applyAlignment="1">
      <alignment horizontal="center" vertical="top" wrapText="1"/>
    </xf>
    <xf numFmtId="0" fontId="0" fillId="0" borderId="6" xfId="0" applyBorder="1" applyAlignment="1">
      <alignment vertical="top"/>
    </xf>
    <xf numFmtId="44" fontId="1" fillId="0" borderId="10" xfId="2" applyBorder="1" applyAlignment="1">
      <alignment vertical="top"/>
    </xf>
    <xf numFmtId="0" fontId="0" fillId="0" borderId="11" xfId="0" applyBorder="1" applyAlignment="1">
      <alignment vertical="top"/>
    </xf>
    <xf numFmtId="44" fontId="11" fillId="0" borderId="0" xfId="2" applyFont="1" applyBorder="1" applyAlignment="1">
      <alignment horizontal="center" vertical="top"/>
    </xf>
    <xf numFmtId="44" fontId="1" fillId="0" borderId="0" xfId="2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13" xfId="0" applyBorder="1" applyAlignment="1">
      <alignment vertical="top"/>
    </xf>
    <xf numFmtId="44" fontId="11" fillId="0" borderId="0" xfId="2" applyFont="1" applyFill="1" applyBorder="1" applyAlignment="1">
      <alignment horizontal="center" vertical="top"/>
    </xf>
    <xf numFmtId="0" fontId="5" fillId="0" borderId="0" xfId="0" applyFont="1" applyBorder="1" applyAlignment="1">
      <alignment horizontal="center" vertical="top" wrapText="1"/>
    </xf>
    <xf numFmtId="0" fontId="5" fillId="0" borderId="13" xfId="0" applyFont="1" applyBorder="1" applyAlignment="1">
      <alignment horizontal="center" vertical="top" wrapText="1"/>
    </xf>
    <xf numFmtId="44" fontId="11" fillId="0" borderId="0" xfId="2" applyFont="1" applyBorder="1" applyAlignment="1">
      <alignment horizontal="center" vertical="top" wrapText="1"/>
    </xf>
    <xf numFmtId="44" fontId="48" fillId="0" borderId="0" xfId="2" applyFont="1" applyBorder="1" applyAlignment="1">
      <alignment horizontal="center" vertical="top" wrapText="1"/>
    </xf>
    <xf numFmtId="0" fontId="11" fillId="0" borderId="13" xfId="0" applyFont="1" applyBorder="1" applyAlignment="1">
      <alignment horizontal="center" vertical="top"/>
    </xf>
    <xf numFmtId="0" fontId="11" fillId="0" borderId="0" xfId="0" applyFont="1" applyBorder="1" applyAlignment="1">
      <alignment horizontal="center" vertical="top"/>
    </xf>
    <xf numFmtId="44" fontId="1" fillId="9" borderId="14" xfId="2" applyFill="1" applyBorder="1" applyAlignment="1">
      <alignment vertical="top"/>
    </xf>
    <xf numFmtId="44" fontId="1" fillId="10" borderId="15" xfId="2" applyFill="1" applyBorder="1" applyAlignment="1">
      <alignment vertical="top"/>
    </xf>
    <xf numFmtId="44" fontId="0" fillId="0" borderId="14" xfId="0" applyNumberFormat="1" applyBorder="1" applyAlignment="1">
      <alignment vertical="top"/>
    </xf>
    <xf numFmtId="44" fontId="0" fillId="0" borderId="0" xfId="0" applyNumberFormat="1" applyBorder="1" applyAlignment="1">
      <alignment vertical="top"/>
    </xf>
    <xf numFmtId="44" fontId="1" fillId="0" borderId="0" xfId="2" applyFill="1" applyBorder="1" applyAlignment="1">
      <alignment vertical="top"/>
    </xf>
    <xf numFmtId="44" fontId="1" fillId="0" borderId="0" xfId="2" applyFont="1" applyBorder="1" applyAlignment="1">
      <alignment vertical="top"/>
    </xf>
    <xf numFmtId="44" fontId="1" fillId="0" borderId="0" xfId="2" applyBorder="1"/>
    <xf numFmtId="44" fontId="1" fillId="10" borderId="16" xfId="2" applyFont="1" applyFill="1" applyBorder="1" applyAlignment="1">
      <alignment vertical="top"/>
    </xf>
    <xf numFmtId="44" fontId="0" fillId="0" borderId="13" xfId="0" applyNumberFormat="1" applyBorder="1" applyAlignment="1">
      <alignment vertical="top"/>
    </xf>
    <xf numFmtId="4" fontId="0" fillId="0" borderId="0" xfId="0" applyNumberFormat="1" applyBorder="1"/>
    <xf numFmtId="44" fontId="0" fillId="0" borderId="0" xfId="0" applyNumberFormat="1" applyFill="1" applyBorder="1" applyAlignment="1">
      <alignment vertical="top"/>
    </xf>
    <xf numFmtId="0" fontId="11" fillId="4" borderId="17" xfId="0" applyFont="1" applyFill="1" applyBorder="1" applyAlignment="1">
      <alignment horizontal="right" vertical="top"/>
    </xf>
    <xf numFmtId="44" fontId="11" fillId="4" borderId="16" xfId="0" applyNumberFormat="1" applyFont="1" applyFill="1" applyBorder="1" applyAlignment="1">
      <alignment vertical="top"/>
    </xf>
    <xf numFmtId="44" fontId="0" fillId="0" borderId="0" xfId="0" applyNumberFormat="1" applyAlignment="1">
      <alignment vertical="top"/>
    </xf>
    <xf numFmtId="4" fontId="0" fillId="0" borderId="0" xfId="0" applyNumberFormat="1" applyFill="1" applyBorder="1" applyAlignment="1">
      <alignment vertical="top"/>
    </xf>
    <xf numFmtId="44" fontId="19" fillId="0" borderId="0" xfId="0" applyNumberFormat="1" applyFont="1" applyBorder="1" applyAlignment="1">
      <alignment vertical="top"/>
    </xf>
    <xf numFmtId="4" fontId="0" fillId="0" borderId="13" xfId="0" applyNumberFormat="1" applyBorder="1"/>
    <xf numFmtId="0" fontId="0" fillId="0" borderId="8" xfId="0" applyBorder="1" applyAlignment="1">
      <alignment vertical="top"/>
    </xf>
    <xf numFmtId="44" fontId="1" fillId="0" borderId="12" xfId="2" applyBorder="1" applyAlignment="1">
      <alignment vertical="top"/>
    </xf>
    <xf numFmtId="44" fontId="1" fillId="0" borderId="12" xfId="2" applyFill="1" applyBorder="1" applyAlignment="1">
      <alignment vertical="top"/>
    </xf>
    <xf numFmtId="44" fontId="0" fillId="0" borderId="12" xfId="0" applyNumberFormat="1" applyFill="1" applyBorder="1" applyAlignment="1">
      <alignment vertical="top"/>
    </xf>
    <xf numFmtId="0" fontId="51" fillId="0" borderId="0" xfId="15" applyFont="1" applyFill="1" applyBorder="1" applyAlignment="1">
      <alignment vertical="top"/>
    </xf>
    <xf numFmtId="0" fontId="5" fillId="9" borderId="0" xfId="0" applyFont="1" applyFill="1" applyAlignment="1">
      <alignment horizontal="center" vertical="top"/>
    </xf>
    <xf numFmtId="165" fontId="22" fillId="2" borderId="0" xfId="1" applyNumberFormat="1" applyFont="1" applyFill="1" applyBorder="1" applyAlignment="1">
      <alignment horizontal="center" vertical="top"/>
    </xf>
    <xf numFmtId="2" fontId="22" fillId="2" borderId="0" xfId="1" applyNumberFormat="1" applyFont="1" applyFill="1" applyBorder="1" applyAlignment="1">
      <alignment horizontal="center" vertical="top"/>
    </xf>
    <xf numFmtId="7" fontId="17" fillId="0" borderId="0" xfId="10" applyNumberFormat="1" applyFont="1" applyAlignment="1">
      <alignment vertical="top"/>
    </xf>
    <xf numFmtId="44" fontId="1" fillId="4" borderId="10" xfId="2" applyFill="1" applyBorder="1" applyAlignment="1">
      <alignment vertical="top"/>
    </xf>
    <xf numFmtId="44" fontId="1" fillId="4" borderId="10" xfId="2" applyFont="1" applyFill="1" applyBorder="1" applyAlignment="1">
      <alignment vertical="top"/>
    </xf>
    <xf numFmtId="44" fontId="11" fillId="0" borderId="11" xfId="2" applyFont="1" applyBorder="1" applyAlignment="1">
      <alignment vertical="top"/>
    </xf>
    <xf numFmtId="44" fontId="0" fillId="0" borderId="0" xfId="0" applyNumberFormat="1" applyFill="1" applyAlignment="1">
      <alignment vertical="top"/>
    </xf>
    <xf numFmtId="0" fontId="0" fillId="0" borderId="0" xfId="0" applyFill="1" applyAlignment="1">
      <alignment vertical="top"/>
    </xf>
    <xf numFmtId="4" fontId="0" fillId="0" borderId="0" xfId="0" applyNumberFormat="1" applyFill="1"/>
    <xf numFmtId="44" fontId="1" fillId="0" borderId="0" xfId="2" applyFill="1" applyAlignment="1">
      <alignment vertical="top"/>
    </xf>
    <xf numFmtId="0" fontId="52" fillId="0" borderId="0" xfId="0" applyFont="1"/>
    <xf numFmtId="0" fontId="6" fillId="0" borderId="0" xfId="0" applyFont="1"/>
    <xf numFmtId="44" fontId="6" fillId="0" borderId="18" xfId="2" applyFont="1" applyBorder="1" applyAlignment="1">
      <alignment horizontal="center"/>
    </xf>
    <xf numFmtId="44" fontId="6" fillId="0" borderId="14" xfId="2" applyFont="1" applyBorder="1" applyAlignment="1">
      <alignment horizontal="center"/>
    </xf>
    <xf numFmtId="44" fontId="0" fillId="0" borderId="0" xfId="0" applyNumberFormat="1" applyFill="1"/>
    <xf numFmtId="44" fontId="1" fillId="0" borderId="0" xfId="2"/>
    <xf numFmtId="44" fontId="11" fillId="0" borderId="1" xfId="2" applyFont="1" applyFill="1" applyBorder="1"/>
    <xf numFmtId="0" fontId="0" fillId="0" borderId="0" xfId="0" applyFill="1" applyAlignment="1">
      <alignment wrapText="1"/>
    </xf>
    <xf numFmtId="0" fontId="5" fillId="0" borderId="0" xfId="0" applyFont="1"/>
    <xf numFmtId="44" fontId="1" fillId="0" borderId="19" xfId="2" applyBorder="1"/>
    <xf numFmtId="44" fontId="11" fillId="0" borderId="1" xfId="2" applyFont="1" applyBorder="1"/>
    <xf numFmtId="44" fontId="11" fillId="0" borderId="0" xfId="2" applyFont="1" applyFill="1" applyBorder="1"/>
    <xf numFmtId="44" fontId="1" fillId="0" borderId="20" xfId="2" applyBorder="1"/>
    <xf numFmtId="44" fontId="11" fillId="0" borderId="0" xfId="2" applyFont="1" applyBorder="1"/>
    <xf numFmtId="0" fontId="11" fillId="0" borderId="0" xfId="0" applyFont="1" applyFill="1" applyAlignment="1">
      <alignment wrapText="1"/>
    </xf>
    <xf numFmtId="0" fontId="6" fillId="0" borderId="0" xfId="0" applyFont="1" applyFill="1"/>
    <xf numFmtId="44" fontId="1" fillId="0" borderId="0" xfId="2" applyFill="1"/>
    <xf numFmtId="44" fontId="0" fillId="0" borderId="0" xfId="0" applyNumberFormat="1"/>
    <xf numFmtId="0" fontId="7" fillId="0" borderId="0" xfId="0" applyFont="1" applyBorder="1" applyAlignment="1">
      <alignment horizontal="left" vertical="top"/>
    </xf>
    <xf numFmtId="0" fontId="41" fillId="0" borderId="0" xfId="16" applyFont="1" applyFill="1" applyBorder="1" applyAlignment="1">
      <alignment horizontal="left" vertical="top"/>
    </xf>
    <xf numFmtId="0" fontId="7" fillId="0" borderId="0" xfId="0" applyFont="1" applyBorder="1" applyAlignment="1">
      <alignment vertical="top"/>
    </xf>
    <xf numFmtId="44" fontId="41" fillId="0" borderId="0" xfId="2" applyFont="1" applyFill="1" applyBorder="1" applyAlignment="1">
      <alignment horizontal="right" vertical="top"/>
    </xf>
    <xf numFmtId="0" fontId="42" fillId="0" borderId="0" xfId="0" applyFont="1" applyBorder="1" applyAlignment="1">
      <alignment horizontal="left" vertical="top"/>
    </xf>
    <xf numFmtId="0" fontId="43" fillId="0" borderId="0" xfId="16" applyFont="1" applyFill="1" applyBorder="1" applyAlignment="1">
      <alignment horizontal="left" vertical="top"/>
    </xf>
    <xf numFmtId="0" fontId="42" fillId="0" borderId="0" xfId="0" applyFont="1" applyBorder="1" applyAlignment="1">
      <alignment vertical="top"/>
    </xf>
    <xf numFmtId="44" fontId="43" fillId="0" borderId="0" xfId="2" applyFont="1" applyFill="1" applyBorder="1" applyAlignment="1">
      <alignment horizontal="right" vertical="top"/>
    </xf>
    <xf numFmtId="0" fontId="7" fillId="0" borderId="0" xfId="5" applyFont="1" applyFill="1" applyBorder="1" applyAlignment="1">
      <alignment horizontal="left" vertical="top"/>
    </xf>
    <xf numFmtId="0" fontId="7" fillId="0" borderId="0" xfId="6" applyFont="1" applyFill="1" applyBorder="1" applyAlignment="1">
      <alignment vertical="top"/>
    </xf>
    <xf numFmtId="37" fontId="7" fillId="0" borderId="0" xfId="15" applyNumberFormat="1" applyFont="1" applyFill="1" applyBorder="1" applyAlignment="1">
      <alignment horizontal="right" vertical="top"/>
    </xf>
    <xf numFmtId="7" fontId="7" fillId="0" borderId="0" xfId="15" applyNumberFormat="1" applyFont="1" applyFill="1" applyBorder="1" applyAlignment="1">
      <alignment horizontal="right" vertical="top"/>
    </xf>
    <xf numFmtId="44" fontId="1" fillId="0" borderId="0" xfId="2" applyAlignment="1">
      <alignment horizontal="right" vertical="top"/>
    </xf>
    <xf numFmtId="0" fontId="0" fillId="4" borderId="7" xfId="0" applyFill="1" applyBorder="1" applyAlignment="1">
      <alignment vertical="top"/>
    </xf>
    <xf numFmtId="44" fontId="48" fillId="0" borderId="18" xfId="2" applyFont="1" applyBorder="1" applyAlignment="1">
      <alignment horizontal="center" vertical="top" wrapText="1"/>
    </xf>
    <xf numFmtId="44" fontId="1" fillId="9" borderId="14" xfId="2" applyFont="1" applyFill="1" applyBorder="1" applyAlignment="1">
      <alignment vertical="top"/>
    </xf>
    <xf numFmtId="44" fontId="19" fillId="2" borderId="21" xfId="2" applyFont="1" applyFill="1" applyBorder="1" applyAlignment="1">
      <alignment vertical="top"/>
    </xf>
    <xf numFmtId="44" fontId="19" fillId="2" borderId="14" xfId="0" applyNumberFormat="1" applyFont="1" applyFill="1" applyBorder="1" applyAlignment="1">
      <alignment vertical="top"/>
    </xf>
    <xf numFmtId="44" fontId="0" fillId="0" borderId="16" xfId="0" applyNumberFormat="1" applyBorder="1" applyAlignment="1">
      <alignment vertical="top"/>
    </xf>
    <xf numFmtId="0" fontId="5" fillId="0" borderId="0" xfId="0" applyFont="1" applyBorder="1" applyAlignment="1">
      <alignment horizontal="center" vertical="top"/>
    </xf>
    <xf numFmtId="44" fontId="5" fillId="0" borderId="0" xfId="2" applyFont="1" applyBorder="1" applyAlignment="1">
      <alignment horizontal="center" vertical="top"/>
    </xf>
    <xf numFmtId="44" fontId="19" fillId="0" borderId="0" xfId="0" applyNumberFormat="1" applyFont="1" applyFill="1" applyAlignment="1">
      <alignment vertical="top"/>
    </xf>
    <xf numFmtId="44" fontId="19" fillId="0" borderId="0" xfId="2" applyFont="1" applyFill="1" applyBorder="1" applyAlignment="1">
      <alignment vertical="top"/>
    </xf>
    <xf numFmtId="44" fontId="1" fillId="0" borderId="9" xfId="2" applyFill="1" applyBorder="1" applyAlignment="1">
      <alignment vertical="top"/>
    </xf>
    <xf numFmtId="44" fontId="6" fillId="0" borderId="18" xfId="2" applyFont="1" applyFill="1" applyBorder="1" applyAlignment="1">
      <alignment horizontal="center"/>
    </xf>
    <xf numFmtId="44" fontId="6" fillId="0" borderId="14" xfId="2" applyFont="1" applyFill="1" applyBorder="1" applyAlignment="1">
      <alignment horizontal="center"/>
    </xf>
    <xf numFmtId="44" fontId="4" fillId="0" borderId="1" xfId="2" applyFont="1" applyFill="1" applyBorder="1"/>
    <xf numFmtId="44" fontId="4" fillId="0" borderId="0" xfId="2" applyFont="1" applyFill="1"/>
    <xf numFmtId="44" fontId="4" fillId="0" borderId="0" xfId="2" applyFont="1"/>
    <xf numFmtId="44" fontId="0" fillId="3" borderId="0" xfId="0" applyNumberFormat="1" applyFill="1"/>
    <xf numFmtId="44" fontId="1" fillId="0" borderId="0" xfId="2" applyFont="1" applyFill="1" applyAlignment="1">
      <alignment vertical="top"/>
    </xf>
    <xf numFmtId="44" fontId="1" fillId="0" borderId="0" xfId="2" applyFont="1" applyFill="1" applyAlignment="1">
      <alignment horizontal="right" vertical="top"/>
    </xf>
    <xf numFmtId="44" fontId="50" fillId="0" borderId="0" xfId="2" applyFont="1" applyFill="1" applyAlignment="1">
      <alignment vertical="top"/>
    </xf>
    <xf numFmtId="44" fontId="4" fillId="0" borderId="0" xfId="2" applyFont="1" applyFill="1" applyAlignment="1">
      <alignment horizontal="right" vertical="top"/>
    </xf>
    <xf numFmtId="0" fontId="4" fillId="3" borderId="12" xfId="15" applyFont="1" applyFill="1" applyBorder="1" applyAlignment="1">
      <alignment vertical="top"/>
    </xf>
    <xf numFmtId="0" fontId="7" fillId="3" borderId="12" xfId="5" applyFont="1" applyFill="1" applyBorder="1" applyAlignment="1">
      <alignment vertical="top"/>
    </xf>
    <xf numFmtId="0" fontId="5" fillId="3" borderId="12" xfId="15" applyFont="1" applyFill="1" applyBorder="1" applyAlignment="1">
      <alignment horizontal="center" vertical="top"/>
    </xf>
    <xf numFmtId="17" fontId="7" fillId="3" borderId="12" xfId="5" quotePrefix="1" applyNumberFormat="1" applyFont="1" applyFill="1" applyBorder="1" applyAlignment="1">
      <alignment horizontal="center" vertical="top"/>
    </xf>
    <xf numFmtId="0" fontId="7" fillId="3" borderId="12" xfId="5" applyFont="1" applyFill="1" applyBorder="1" applyAlignment="1">
      <alignment horizontal="left" vertical="top"/>
    </xf>
    <xf numFmtId="0" fontId="40" fillId="3" borderId="12" xfId="6" applyFont="1" applyFill="1" applyBorder="1" applyAlignment="1">
      <alignment vertical="top"/>
    </xf>
    <xf numFmtId="37" fontId="4" fillId="3" borderId="12" xfId="15" applyNumberFormat="1" applyFont="1" applyFill="1" applyBorder="1" applyAlignment="1">
      <alignment horizontal="right" vertical="top"/>
    </xf>
    <xf numFmtId="7" fontId="4" fillId="3" borderId="12" xfId="15" applyNumberFormat="1" applyFont="1" applyFill="1" applyBorder="1" applyAlignment="1">
      <alignment horizontal="right" vertical="top"/>
    </xf>
    <xf numFmtId="44" fontId="36" fillId="3" borderId="9" xfId="2" applyFont="1" applyFill="1" applyBorder="1" applyAlignment="1">
      <alignment horizontal="right" vertical="top"/>
    </xf>
    <xf numFmtId="44" fontId="5" fillId="0" borderId="0" xfId="2" applyFont="1" applyFill="1" applyAlignment="1">
      <alignment horizontal="right" vertical="top"/>
    </xf>
    <xf numFmtId="0" fontId="36" fillId="0" borderId="0" xfId="12" applyFont="1" applyAlignment="1">
      <alignment vertical="top"/>
    </xf>
    <xf numFmtId="0" fontId="36" fillId="0" borderId="0" xfId="12" applyFont="1" applyAlignment="1">
      <alignment horizontal="center" vertical="top"/>
    </xf>
    <xf numFmtId="17" fontId="36" fillId="0" borderId="0" xfId="12" applyNumberFormat="1" applyFont="1" applyAlignment="1">
      <alignment horizontal="center" vertical="top"/>
    </xf>
    <xf numFmtId="7" fontId="36" fillId="0" borderId="0" xfId="12" applyNumberFormat="1" applyFont="1" applyAlignment="1">
      <alignment vertical="top"/>
    </xf>
    <xf numFmtId="0" fontId="7" fillId="3" borderId="11" xfId="12" applyFont="1" applyFill="1" applyBorder="1" applyAlignment="1">
      <alignment vertical="top"/>
    </xf>
    <xf numFmtId="0" fontId="7" fillId="3" borderId="0" xfId="12" applyFont="1" applyFill="1" applyBorder="1" applyAlignment="1">
      <alignment vertical="top"/>
    </xf>
    <xf numFmtId="0" fontId="7" fillId="3" borderId="0" xfId="12" applyFont="1" applyFill="1" applyBorder="1" applyAlignment="1">
      <alignment horizontal="center" vertical="top"/>
    </xf>
    <xf numFmtId="17" fontId="36" fillId="3" borderId="0" xfId="12" applyNumberFormat="1" applyFont="1" applyFill="1" applyAlignment="1">
      <alignment horizontal="center" vertical="top"/>
    </xf>
    <xf numFmtId="7" fontId="7" fillId="3" borderId="13" xfId="12" applyNumberFormat="1" applyFont="1" applyFill="1" applyBorder="1" applyAlignment="1">
      <alignment vertical="top"/>
    </xf>
    <xf numFmtId="0" fontId="7" fillId="0" borderId="0" xfId="12" applyFont="1" applyAlignment="1">
      <alignment vertical="top"/>
    </xf>
    <xf numFmtId="7" fontId="7" fillId="0" borderId="0" xfId="12" applyNumberFormat="1" applyFont="1" applyAlignment="1">
      <alignment vertical="top"/>
    </xf>
    <xf numFmtId="14" fontId="7" fillId="0" borderId="0" xfId="12" applyNumberFormat="1" applyFont="1" applyAlignment="1">
      <alignment vertical="top"/>
    </xf>
    <xf numFmtId="0" fontId="7" fillId="0" borderId="0" xfId="12" applyFont="1" applyAlignment="1">
      <alignment horizontal="center" vertical="top"/>
    </xf>
    <xf numFmtId="17" fontId="7" fillId="0" borderId="0" xfId="12" applyNumberFormat="1" applyFont="1" applyAlignment="1">
      <alignment horizontal="center" vertical="top"/>
    </xf>
    <xf numFmtId="7" fontId="36" fillId="0" borderId="0" xfId="12" applyNumberFormat="1" applyFont="1" applyFill="1" applyAlignment="1">
      <alignment vertical="top"/>
    </xf>
    <xf numFmtId="44" fontId="7" fillId="0" borderId="0" xfId="2" applyFont="1" applyFill="1" applyAlignment="1">
      <alignment vertical="top"/>
    </xf>
    <xf numFmtId="44" fontId="20" fillId="0" borderId="0" xfId="2" applyFont="1" applyFill="1" applyAlignment="1">
      <alignment vertical="top"/>
    </xf>
    <xf numFmtId="44" fontId="11" fillId="0" borderId="0" xfId="2" applyFont="1" applyFill="1" applyBorder="1" applyAlignment="1">
      <alignment horizontal="center" vertical="top"/>
    </xf>
    <xf numFmtId="44" fontId="52" fillId="0" borderId="0" xfId="2" applyFont="1" applyAlignment="1">
      <alignment horizontal="center"/>
    </xf>
    <xf numFmtId="44" fontId="49" fillId="0" borderId="0" xfId="2" applyFont="1" applyAlignment="1">
      <alignment horizontal="center"/>
    </xf>
    <xf numFmtId="44" fontId="52" fillId="0" borderId="0" xfId="2" applyFont="1" applyFill="1" applyAlignment="1">
      <alignment horizontal="center"/>
    </xf>
    <xf numFmtId="44" fontId="49" fillId="0" borderId="0" xfId="2" applyFont="1" applyFill="1" applyAlignment="1">
      <alignment horizontal="center"/>
    </xf>
    <xf numFmtId="0" fontId="36" fillId="0" borderId="0" xfId="12" applyFont="1" applyAlignment="1">
      <alignment vertical="top" wrapText="1"/>
    </xf>
    <xf numFmtId="7" fontId="7" fillId="0" borderId="0" xfId="15" applyNumberFormat="1" applyFont="1" applyFill="1" applyAlignment="1">
      <alignment horizontal="left"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</cellXfs>
  <cellStyles count="18">
    <cellStyle name="Comma" xfId="1" builtinId="3"/>
    <cellStyle name="Currency" xfId="2" builtinId="4"/>
    <cellStyle name="Normal" xfId="0" builtinId="0"/>
    <cellStyle name="Normal__Export All Var FINAL 1-19-00" xfId="3"/>
    <cellStyle name="Normal_9802var" xfId="4"/>
    <cellStyle name="Normal_9803flash - all variances" xfId="5"/>
    <cellStyle name="Normal_9805flash" xfId="6"/>
    <cellStyle name="Normal_9805var" xfId="7"/>
    <cellStyle name="Normal_9908 Export All Var FINAL 9-22-99 2.15pm" xfId="8"/>
    <cellStyle name="Normal_9908 variance" xfId="9"/>
    <cellStyle name="Normal_Export All Variances - with manuals FINAL 112800" xfId="10"/>
    <cellStyle name="Normal_Export All Variances 101700 - Unify and manuals" xfId="11"/>
    <cellStyle name="Normal_Export All Variances Final 2-22-01" xfId="12"/>
    <cellStyle name="Normal_FLSHVAR_2" xfId="13"/>
    <cellStyle name="Normal_MARGIN_FLSHVAR_1" xfId="14"/>
    <cellStyle name="Normal_Sheet1" xfId="15"/>
    <cellStyle name="Normal_Sheet2" xfId="16"/>
    <cellStyle name="Normal_Var Report WS - AH copy" xfId="1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lntSvc/Ksettle/ACCNTNG/FLASH/2000/0006/200004%20flash-repor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JM Monthly Summary 2000 04 V.1"/>
      <sheetName val="200004 Genco Var Report"/>
      <sheetName val="200004 Var Rpt - EPMI"/>
    </sheetNames>
    <sheetDataSet>
      <sheetData sheetId="0" refreshError="1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O25"/>
  <sheetViews>
    <sheetView workbookViewId="0">
      <selection activeCell="K18" sqref="K18"/>
    </sheetView>
  </sheetViews>
  <sheetFormatPr defaultRowHeight="12.75" x14ac:dyDescent="0.2"/>
  <cols>
    <col min="1" max="1" width="3.42578125" style="341" customWidth="1"/>
    <col min="2" max="2" width="15.42578125" style="341" bestFit="1" customWidth="1"/>
    <col min="3" max="3" width="17" style="342" bestFit="1" customWidth="1"/>
    <col min="4" max="4" width="17" style="342" customWidth="1"/>
    <col min="5" max="5" width="18" style="342" bestFit="1" customWidth="1"/>
    <col min="6" max="6" width="22.42578125" style="342" customWidth="1"/>
    <col min="7" max="7" width="18.5703125" style="342" customWidth="1"/>
    <col min="8" max="9" width="23.7109375" style="342" customWidth="1"/>
    <col min="10" max="10" width="21.5703125" style="342" bestFit="1" customWidth="1"/>
    <col min="11" max="11" width="18" style="341" bestFit="1" customWidth="1"/>
    <col min="12" max="12" width="19.42578125" style="341" bestFit="1" customWidth="1"/>
    <col min="13" max="13" width="18" style="341" bestFit="1" customWidth="1"/>
    <col min="14" max="14" width="15.42578125" style="341" bestFit="1" customWidth="1"/>
    <col min="15" max="15" width="16.42578125" style="341" bestFit="1" customWidth="1"/>
    <col min="16" max="16384" width="9.140625" style="341"/>
  </cols>
  <sheetData>
    <row r="1" spans="2:14" ht="20.25" x14ac:dyDescent="0.2">
      <c r="F1" s="343" t="s">
        <v>117</v>
      </c>
      <c r="H1" s="341"/>
      <c r="I1" s="341"/>
    </row>
    <row r="2" spans="2:14" ht="15.75" x14ac:dyDescent="0.2">
      <c r="B2" s="346"/>
      <c r="C2" s="345"/>
      <c r="D2" s="445"/>
      <c r="E2" s="445"/>
      <c r="F2" s="444"/>
      <c r="G2" s="394"/>
      <c r="H2" s="443"/>
      <c r="I2" s="443"/>
      <c r="J2" s="443"/>
      <c r="K2" s="391"/>
      <c r="L2" s="347"/>
    </row>
    <row r="3" spans="2:14" ht="15.75" x14ac:dyDescent="0.2">
      <c r="B3" s="346"/>
      <c r="C3" s="345"/>
      <c r="D3" s="445"/>
      <c r="E3" s="445"/>
      <c r="F3" s="446"/>
      <c r="G3" s="394"/>
      <c r="H3" s="443"/>
      <c r="I3" s="443"/>
      <c r="J3" s="443"/>
      <c r="K3" s="391"/>
      <c r="L3" s="347"/>
    </row>
    <row r="4" spans="2:14" x14ac:dyDescent="0.2">
      <c r="B4" s="344" t="s">
        <v>118</v>
      </c>
      <c r="C4" s="345"/>
      <c r="D4" s="445"/>
      <c r="E4" s="445"/>
      <c r="F4" s="444"/>
      <c r="G4" s="394"/>
      <c r="H4" s="394"/>
      <c r="I4" s="394"/>
      <c r="J4" s="443"/>
      <c r="K4" s="391"/>
      <c r="L4" s="347"/>
    </row>
    <row r="5" spans="2:14" ht="15.75" x14ac:dyDescent="0.2">
      <c r="B5" s="346"/>
      <c r="C5" s="345"/>
      <c r="D5" s="445"/>
      <c r="E5" s="445"/>
      <c r="F5" s="444"/>
      <c r="G5" s="394"/>
      <c r="H5" s="394"/>
      <c r="I5" s="394"/>
      <c r="J5" s="394"/>
      <c r="K5" s="391"/>
      <c r="L5" s="347"/>
    </row>
    <row r="6" spans="2:14" ht="15.75" x14ac:dyDescent="0.2">
      <c r="B6" s="346" t="s">
        <v>119</v>
      </c>
      <c r="C6" s="345"/>
      <c r="D6" s="445"/>
      <c r="E6" s="445"/>
      <c r="F6" s="444"/>
      <c r="G6" s="394"/>
      <c r="H6" s="443"/>
      <c r="I6" s="443"/>
      <c r="J6" s="394"/>
      <c r="K6" s="391"/>
      <c r="L6" s="356"/>
    </row>
    <row r="7" spans="2:14" ht="16.5" thickBot="1" x14ac:dyDescent="0.25">
      <c r="B7" s="346"/>
      <c r="C7" s="345"/>
      <c r="D7" s="345"/>
      <c r="E7" s="345"/>
      <c r="F7" s="425"/>
      <c r="K7" s="375"/>
      <c r="L7" s="356"/>
    </row>
    <row r="8" spans="2:14" x14ac:dyDescent="0.2">
      <c r="B8" s="348"/>
      <c r="C8" s="349"/>
      <c r="D8" s="349"/>
      <c r="E8" s="388">
        <v>209708432.40000001</v>
      </c>
      <c r="F8" s="389" t="s">
        <v>120</v>
      </c>
      <c r="G8" s="388"/>
      <c r="H8" s="388"/>
      <c r="I8" s="388"/>
      <c r="J8" s="388"/>
      <c r="K8" s="426"/>
      <c r="L8" s="353"/>
    </row>
    <row r="9" spans="2:14" x14ac:dyDescent="0.2">
      <c r="B9" s="350"/>
      <c r="C9" s="351"/>
      <c r="D9" s="351"/>
      <c r="E9" s="352"/>
      <c r="F9" s="353"/>
      <c r="G9" s="352"/>
      <c r="H9" s="352"/>
      <c r="I9" s="352"/>
      <c r="J9" s="352"/>
      <c r="K9" s="354"/>
      <c r="L9" s="353"/>
    </row>
    <row r="10" spans="2:14" ht="23.25" thickBot="1" x14ac:dyDescent="0.25">
      <c r="B10" s="350"/>
      <c r="C10" s="351"/>
      <c r="D10" s="351"/>
      <c r="E10" s="474" t="s">
        <v>121</v>
      </c>
      <c r="F10" s="474"/>
      <c r="G10" s="352"/>
      <c r="H10" s="367" t="s">
        <v>136</v>
      </c>
      <c r="I10" s="367"/>
      <c r="J10" s="356" t="s">
        <v>137</v>
      </c>
      <c r="K10" s="357" t="s">
        <v>122</v>
      </c>
      <c r="L10" s="353"/>
    </row>
    <row r="11" spans="2:14" ht="51.75" thickBot="1" x14ac:dyDescent="0.25">
      <c r="B11" s="350"/>
      <c r="C11" s="352"/>
      <c r="D11" s="352"/>
      <c r="E11" s="355" t="s">
        <v>123</v>
      </c>
      <c r="F11" s="351" t="s">
        <v>124</v>
      </c>
      <c r="G11" s="358" t="s">
        <v>125</v>
      </c>
      <c r="H11" s="359" t="s">
        <v>138</v>
      </c>
      <c r="I11" s="359" t="s">
        <v>139</v>
      </c>
      <c r="J11" s="427" t="s">
        <v>126</v>
      </c>
      <c r="K11" s="360" t="s">
        <v>437</v>
      </c>
      <c r="L11" s="353"/>
      <c r="M11" s="353"/>
    </row>
    <row r="12" spans="2:14" ht="13.5" thickBot="1" x14ac:dyDescent="0.25">
      <c r="B12" s="350"/>
      <c r="C12" s="352"/>
      <c r="D12" s="361" t="s">
        <v>127</v>
      </c>
      <c r="E12" s="428">
        <f>100117659.8</f>
        <v>100117659.8</v>
      </c>
      <c r="F12" s="369">
        <v>-9119683.5099999998</v>
      </c>
      <c r="G12" s="363">
        <f>-109622285.92-456436.21</f>
        <v>-110078722.13</v>
      </c>
      <c r="H12" s="429">
        <v>2325458.7999999998</v>
      </c>
      <c r="I12" s="429">
        <v>-8584.44</v>
      </c>
      <c r="J12" s="430">
        <v>366271.33</v>
      </c>
      <c r="K12" s="431">
        <f>SUM(E12:J12)</f>
        <v>-16397600.150000002</v>
      </c>
      <c r="L12" s="365"/>
      <c r="M12" s="353"/>
      <c r="N12" s="365"/>
    </row>
    <row r="13" spans="2:14" x14ac:dyDescent="0.2">
      <c r="B13" s="350"/>
      <c r="C13" s="352"/>
      <c r="D13" s="352"/>
      <c r="E13" s="366"/>
      <c r="F13" s="353"/>
      <c r="G13" s="353"/>
      <c r="H13" s="432" t="s">
        <v>140</v>
      </c>
      <c r="I13" s="432" t="s">
        <v>140</v>
      </c>
      <c r="J13" s="353"/>
      <c r="K13" s="354"/>
      <c r="M13" s="353"/>
    </row>
    <row r="14" spans="2:14" ht="13.5" thickBot="1" x14ac:dyDescent="0.25">
      <c r="B14" s="350"/>
      <c r="C14" s="352"/>
      <c r="D14" s="367"/>
      <c r="E14" s="366"/>
      <c r="F14" s="352"/>
      <c r="G14" s="367"/>
      <c r="H14" s="433" t="s">
        <v>141</v>
      </c>
      <c r="I14" s="433"/>
      <c r="J14" s="353"/>
      <c r="K14" s="354"/>
      <c r="M14" s="353"/>
    </row>
    <row r="15" spans="2:14" ht="13.5" thickBot="1" x14ac:dyDescent="0.25">
      <c r="B15" s="390">
        <v>-16397600.15</v>
      </c>
      <c r="C15" s="368"/>
      <c r="D15" s="351" t="s">
        <v>128</v>
      </c>
      <c r="E15" s="362">
        <v>-107273898.3</v>
      </c>
      <c r="F15" s="369">
        <v>90876298.109999999</v>
      </c>
      <c r="G15" s="352"/>
      <c r="H15" s="433" t="s">
        <v>142</v>
      </c>
      <c r="I15" s="433"/>
      <c r="J15" s="353"/>
      <c r="K15" s="364">
        <f>SUM(E15:G15)</f>
        <v>-16397600.189999998</v>
      </c>
      <c r="M15" s="352"/>
    </row>
    <row r="16" spans="2:14" x14ac:dyDescent="0.2">
      <c r="B16" s="350"/>
      <c r="C16" s="352"/>
      <c r="D16" s="352"/>
      <c r="E16" s="352"/>
      <c r="F16" s="352"/>
      <c r="G16" s="352"/>
      <c r="H16" s="352"/>
      <c r="I16" s="352"/>
      <c r="J16" s="353"/>
      <c r="K16" s="370"/>
      <c r="M16" s="353"/>
    </row>
    <row r="17" spans="2:15" ht="13.5" thickBot="1" x14ac:dyDescent="0.25">
      <c r="B17" s="350"/>
      <c r="C17" s="352"/>
      <c r="D17" s="367"/>
      <c r="E17" s="371"/>
      <c r="F17" s="367"/>
      <c r="G17" s="352"/>
      <c r="H17" s="352"/>
      <c r="I17" s="352"/>
      <c r="J17" s="353"/>
      <c r="K17" s="354"/>
      <c r="L17" s="392"/>
      <c r="M17" s="372"/>
    </row>
    <row r="18" spans="2:15" ht="13.5" thickBot="1" x14ac:dyDescent="0.25">
      <c r="B18" s="350"/>
      <c r="C18" s="352"/>
      <c r="D18" s="352"/>
      <c r="E18" s="371"/>
      <c r="F18" s="352"/>
      <c r="G18" s="352"/>
      <c r="H18" s="352"/>
      <c r="I18" s="352"/>
      <c r="J18" s="373" t="s">
        <v>129</v>
      </c>
      <c r="K18" s="374">
        <f>K12-K15</f>
        <v>3.999999538064003E-2</v>
      </c>
      <c r="L18" s="434"/>
      <c r="M18" s="435"/>
    </row>
    <row r="19" spans="2:15" x14ac:dyDescent="0.2">
      <c r="B19" s="350"/>
      <c r="C19" s="352"/>
      <c r="D19" s="352"/>
      <c r="E19" s="376"/>
      <c r="F19" s="377"/>
      <c r="G19" s="377"/>
      <c r="H19" s="377"/>
      <c r="I19" s="377"/>
      <c r="J19" s="366"/>
      <c r="K19" s="378"/>
      <c r="L19" s="392"/>
      <c r="M19" s="372"/>
    </row>
    <row r="20" spans="2:15" ht="13.5" thickBot="1" x14ac:dyDescent="0.25">
      <c r="B20" s="379"/>
      <c r="C20" s="380"/>
      <c r="D20" s="380"/>
      <c r="E20" s="381"/>
      <c r="F20" s="382"/>
      <c r="G20" s="381"/>
      <c r="H20" s="381"/>
      <c r="I20" s="381"/>
      <c r="J20" s="382"/>
      <c r="K20" s="436"/>
      <c r="L20" s="391"/>
    </row>
    <row r="21" spans="2:15" x14ac:dyDescent="0.2">
      <c r="E21"/>
      <c r="F21"/>
      <c r="G21"/>
      <c r="H21"/>
      <c r="I21"/>
      <c r="J21"/>
      <c r="K21"/>
      <c r="L21"/>
      <c r="M21" s="393"/>
      <c r="N21"/>
      <c r="O21"/>
    </row>
    <row r="22" spans="2:15" x14ac:dyDescent="0.2">
      <c r="E22"/>
      <c r="F22"/>
      <c r="G22"/>
      <c r="H22"/>
      <c r="I22"/>
      <c r="J22"/>
      <c r="K22"/>
      <c r="L22" s="412"/>
      <c r="M22" s="393"/>
      <c r="N22"/>
      <c r="O22"/>
    </row>
    <row r="23" spans="2:15" x14ac:dyDescent="0.2">
      <c r="M23" s="392"/>
    </row>
    <row r="24" spans="2:15" x14ac:dyDescent="0.2">
      <c r="M24" s="392"/>
    </row>
    <row r="25" spans="2:15" x14ac:dyDescent="0.2">
      <c r="K25" s="375"/>
      <c r="M25" s="392"/>
    </row>
  </sheetData>
  <mergeCells count="1">
    <mergeCell ref="E10:F10"/>
  </mergeCells>
  <pageMargins left="0.75" right="0.75" top="1" bottom="1" header="0.5" footer="0.5"/>
  <pageSetup scale="67" orientation="landscape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6"/>
  <sheetViews>
    <sheetView workbookViewId="0">
      <pane ySplit="4" topLeftCell="A10" activePane="bottomLeft" state="frozen"/>
      <selection activeCell="C24" sqref="C24"/>
      <selection pane="bottomLeft" activeCell="D28" sqref="D28"/>
    </sheetView>
  </sheetViews>
  <sheetFormatPr defaultRowHeight="18" x14ac:dyDescent="0.25"/>
  <cols>
    <col min="1" max="1" width="11.42578125" style="396" bestFit="1" customWidth="1"/>
    <col min="2" max="2" width="7.140625" style="396" bestFit="1" customWidth="1"/>
    <col min="3" max="3" width="20.140625" style="411" customWidth="1"/>
    <col min="4" max="4" width="22" style="400" bestFit="1" customWidth="1"/>
    <col min="5" max="5" width="16.42578125" style="336" bestFit="1" customWidth="1"/>
    <col min="8" max="8" width="16.42578125" bestFit="1" customWidth="1"/>
    <col min="10" max="10" width="18.85546875" style="336" bestFit="1" customWidth="1"/>
    <col min="11" max="11" width="18.7109375" bestFit="1" customWidth="1"/>
    <col min="12" max="12" width="15.42578125" bestFit="1" customWidth="1"/>
    <col min="15" max="15" width="16.42578125" customWidth="1"/>
    <col min="17" max="17" width="18.85546875" customWidth="1"/>
    <col min="18" max="18" width="18.7109375" customWidth="1"/>
    <col min="19" max="19" width="15.42578125" customWidth="1"/>
  </cols>
  <sheetData>
    <row r="1" spans="1:21" s="395" customFormat="1" ht="20.25" x14ac:dyDescent="0.3">
      <c r="A1" s="477"/>
      <c r="B1" s="477"/>
      <c r="C1" s="477"/>
      <c r="D1" s="477"/>
      <c r="E1" s="477"/>
      <c r="F1" s="477"/>
      <c r="G1" s="477"/>
      <c r="H1" s="477" t="s">
        <v>143</v>
      </c>
      <c r="I1" s="477"/>
      <c r="J1" s="477"/>
      <c r="K1" s="477"/>
      <c r="L1" s="477"/>
      <c r="M1" s="477"/>
      <c r="N1" s="477"/>
      <c r="O1" s="475"/>
      <c r="P1" s="475"/>
      <c r="Q1" s="475"/>
      <c r="R1" s="475"/>
      <c r="S1" s="475"/>
      <c r="T1" s="475"/>
      <c r="U1" s="475"/>
    </row>
    <row r="3" spans="1:21" ht="21" thickBot="1" x14ac:dyDescent="0.35">
      <c r="C3" s="478" t="s">
        <v>130</v>
      </c>
      <c r="D3" s="478"/>
      <c r="H3" s="396"/>
      <c r="I3" s="396"/>
      <c r="J3" s="478" t="s">
        <v>131</v>
      </c>
      <c r="K3" s="478"/>
      <c r="O3" s="396"/>
      <c r="P3" s="396"/>
      <c r="Q3" s="476" t="s">
        <v>250</v>
      </c>
      <c r="R3" s="476"/>
    </row>
    <row r="4" spans="1:21" ht="18.75" thickBot="1" x14ac:dyDescent="0.3">
      <c r="C4" s="437" t="s">
        <v>132</v>
      </c>
      <c r="D4" s="397" t="s">
        <v>133</v>
      </c>
      <c r="H4" s="396"/>
      <c r="I4" s="396"/>
      <c r="J4" s="438" t="s">
        <v>132</v>
      </c>
      <c r="K4" s="398" t="s">
        <v>133</v>
      </c>
      <c r="O4" s="396"/>
      <c r="P4" s="396"/>
      <c r="Q4" s="398" t="s">
        <v>132</v>
      </c>
      <c r="R4" s="398" t="s">
        <v>133</v>
      </c>
    </row>
    <row r="5" spans="1:21" x14ac:dyDescent="0.25">
      <c r="B5" s="396" t="s">
        <v>244</v>
      </c>
      <c r="C5" s="439"/>
      <c r="D5" s="401"/>
      <c r="E5" s="399">
        <f t="shared" ref="E5:E10" si="0">C5+D5</f>
        <v>0</v>
      </c>
      <c r="F5" s="402"/>
      <c r="G5" s="402"/>
      <c r="H5" s="396"/>
      <c r="I5" s="396"/>
      <c r="J5" s="411"/>
      <c r="K5" s="400"/>
      <c r="L5" s="336"/>
      <c r="O5" s="396"/>
      <c r="P5" s="396"/>
      <c r="Q5" s="400"/>
      <c r="R5" s="400"/>
      <c r="S5" s="336"/>
    </row>
    <row r="6" spans="1:21" x14ac:dyDescent="0.25">
      <c r="B6" s="396" t="s">
        <v>248</v>
      </c>
      <c r="C6" s="439"/>
      <c r="D6" s="401"/>
      <c r="E6" s="399">
        <f t="shared" si="0"/>
        <v>0</v>
      </c>
      <c r="F6" s="403"/>
      <c r="H6" s="396"/>
      <c r="I6" s="396" t="s">
        <v>248</v>
      </c>
      <c r="J6" s="401"/>
      <c r="K6" s="401"/>
      <c r="L6" s="399">
        <f>J6+K6</f>
        <v>0</v>
      </c>
      <c r="O6" s="396"/>
      <c r="P6" s="396" t="s">
        <v>248</v>
      </c>
      <c r="Q6" s="401"/>
      <c r="R6" s="401"/>
      <c r="S6" s="399">
        <f>Q6+R6</f>
        <v>0</v>
      </c>
    </row>
    <row r="7" spans="1:21" x14ac:dyDescent="0.25">
      <c r="A7" s="396" t="s">
        <v>134</v>
      </c>
      <c r="B7" s="396" t="s">
        <v>245</v>
      </c>
      <c r="C7" s="439"/>
      <c r="D7" s="404"/>
      <c r="E7" s="399">
        <f t="shared" si="0"/>
        <v>0</v>
      </c>
      <c r="F7" s="336"/>
      <c r="G7" s="336"/>
      <c r="H7" s="396"/>
      <c r="I7" s="396" t="s">
        <v>245</v>
      </c>
      <c r="J7" s="401"/>
      <c r="K7" s="401"/>
      <c r="L7" s="399">
        <f>J7+K7</f>
        <v>0</v>
      </c>
      <c r="O7" s="396"/>
      <c r="P7" s="396" t="s">
        <v>245</v>
      </c>
      <c r="Q7" s="401"/>
      <c r="R7" s="401"/>
      <c r="S7" s="399">
        <f>Q7+R7</f>
        <v>0</v>
      </c>
    </row>
    <row r="8" spans="1:21" x14ac:dyDescent="0.25">
      <c r="B8" s="396" t="s">
        <v>435</v>
      </c>
      <c r="C8" s="439"/>
      <c r="D8" s="407"/>
      <c r="E8" s="399">
        <f t="shared" si="0"/>
        <v>0</v>
      </c>
      <c r="F8" s="336"/>
      <c r="G8" s="336"/>
      <c r="H8" s="396"/>
      <c r="I8" s="396" t="s">
        <v>435</v>
      </c>
      <c r="J8" s="401"/>
      <c r="K8" s="404">
        <v>-137861.67000000001</v>
      </c>
      <c r="L8" s="399">
        <f>J8+K8</f>
        <v>-137861.67000000001</v>
      </c>
      <c r="O8" s="396"/>
      <c r="P8" s="396" t="s">
        <v>435</v>
      </c>
      <c r="Q8" s="401"/>
      <c r="R8" s="404"/>
      <c r="S8" s="399">
        <f>Q8+R8</f>
        <v>0</v>
      </c>
    </row>
    <row r="9" spans="1:21" x14ac:dyDescent="0.25">
      <c r="B9" s="396" t="s">
        <v>246</v>
      </c>
      <c r="C9" s="439"/>
      <c r="D9" s="401"/>
      <c r="E9" s="399">
        <f t="shared" si="0"/>
        <v>0</v>
      </c>
      <c r="F9" s="336"/>
      <c r="G9" s="336"/>
      <c r="H9" s="396"/>
      <c r="I9" s="396" t="s">
        <v>246</v>
      </c>
      <c r="J9" s="401"/>
      <c r="K9" s="405"/>
      <c r="L9" s="399">
        <f>J9+K9</f>
        <v>0</v>
      </c>
      <c r="M9" s="336"/>
      <c r="N9" s="336"/>
      <c r="O9" s="396"/>
      <c r="P9" s="396" t="s">
        <v>246</v>
      </c>
      <c r="Q9" s="401"/>
      <c r="R9" s="405"/>
      <c r="S9" s="399">
        <f>Q9+R9</f>
        <v>0</v>
      </c>
      <c r="T9" s="336"/>
      <c r="U9" s="336"/>
    </row>
    <row r="10" spans="1:21" x14ac:dyDescent="0.25">
      <c r="B10" s="396" t="s">
        <v>247</v>
      </c>
      <c r="C10" s="439"/>
      <c r="D10" s="401"/>
      <c r="E10" s="399">
        <f t="shared" si="0"/>
        <v>0</v>
      </c>
      <c r="F10" s="336"/>
      <c r="G10" s="336"/>
      <c r="H10" s="396"/>
      <c r="I10" s="396" t="s">
        <v>247</v>
      </c>
      <c r="J10" s="401"/>
      <c r="K10" s="405"/>
      <c r="L10" s="399">
        <f>J10+K10</f>
        <v>0</v>
      </c>
      <c r="M10" s="336"/>
      <c r="N10" s="336"/>
      <c r="O10" s="396"/>
      <c r="P10" s="396" t="s">
        <v>247</v>
      </c>
      <c r="Q10" s="401"/>
      <c r="R10" s="405"/>
      <c r="S10" s="399">
        <f>Q10+R10</f>
        <v>0</v>
      </c>
      <c r="T10" s="336"/>
      <c r="U10" s="336"/>
    </row>
    <row r="11" spans="1:21" x14ac:dyDescent="0.25">
      <c r="C11" s="406"/>
      <c r="D11" s="406"/>
      <c r="E11" s="399"/>
      <c r="F11" s="336"/>
      <c r="G11" s="336"/>
      <c r="H11" s="396"/>
      <c r="I11" s="396"/>
      <c r="J11" s="406"/>
      <c r="K11" s="408"/>
      <c r="L11" s="399"/>
      <c r="M11" s="336"/>
      <c r="N11" s="336"/>
      <c r="O11" s="396"/>
      <c r="P11" s="396"/>
      <c r="Q11" s="408"/>
      <c r="R11" s="408"/>
      <c r="S11" s="399"/>
      <c r="T11" s="336"/>
      <c r="U11" s="336"/>
    </row>
    <row r="12" spans="1:21" x14ac:dyDescent="0.25">
      <c r="B12" s="396" t="s">
        <v>244</v>
      </c>
      <c r="C12" s="439"/>
      <c r="D12" s="401"/>
      <c r="E12" s="399">
        <f t="shared" ref="E12:E17" si="1">C12+D12</f>
        <v>0</v>
      </c>
      <c r="F12" s="402"/>
      <c r="G12" s="402"/>
      <c r="H12" s="396"/>
      <c r="I12" s="396"/>
      <c r="J12" s="411"/>
      <c r="K12" s="400"/>
      <c r="L12" s="336"/>
      <c r="O12" s="396"/>
      <c r="P12" s="396"/>
      <c r="Q12" s="400"/>
      <c r="R12" s="400"/>
      <c r="S12" s="336"/>
    </row>
    <row r="13" spans="1:21" x14ac:dyDescent="0.25">
      <c r="B13" s="396" t="s">
        <v>248</v>
      </c>
      <c r="C13" s="439"/>
      <c r="D13" s="401"/>
      <c r="E13" s="399">
        <f t="shared" si="1"/>
        <v>0</v>
      </c>
      <c r="F13" s="403"/>
      <c r="H13" s="396"/>
      <c r="I13" s="396" t="s">
        <v>248</v>
      </c>
      <c r="J13" s="401"/>
      <c r="K13" s="401"/>
      <c r="L13" s="399">
        <f>J13+K13</f>
        <v>0</v>
      </c>
      <c r="O13" s="396"/>
      <c r="P13" s="396" t="s">
        <v>248</v>
      </c>
      <c r="Q13" s="401"/>
      <c r="R13" s="401">
        <v>230816</v>
      </c>
      <c r="S13" s="399">
        <f>Q13+R13</f>
        <v>230816</v>
      </c>
    </row>
    <row r="14" spans="1:21" x14ac:dyDescent="0.25">
      <c r="A14" s="396" t="s">
        <v>135</v>
      </c>
      <c r="B14" s="396" t="s">
        <v>245</v>
      </c>
      <c r="C14" s="439"/>
      <c r="D14" s="404">
        <v>1500013.86</v>
      </c>
      <c r="E14" s="399">
        <f t="shared" si="1"/>
        <v>1500013.86</v>
      </c>
      <c r="F14" s="336"/>
      <c r="G14" s="336"/>
      <c r="H14" s="396"/>
      <c r="I14" s="396" t="s">
        <v>245</v>
      </c>
      <c r="J14" s="401"/>
      <c r="K14" s="401"/>
      <c r="L14" s="399">
        <f>J14+K14</f>
        <v>0</v>
      </c>
      <c r="O14" s="396"/>
      <c r="P14" s="396" t="s">
        <v>245</v>
      </c>
      <c r="Q14" s="401"/>
      <c r="R14" s="401"/>
      <c r="S14" s="399">
        <f>Q14+R14</f>
        <v>0</v>
      </c>
    </row>
    <row r="15" spans="1:21" x14ac:dyDescent="0.25">
      <c r="B15" s="396" t="s">
        <v>435</v>
      </c>
      <c r="C15" s="439">
        <v>-1484269.56</v>
      </c>
      <c r="D15" s="407">
        <v>-992927.36</v>
      </c>
      <c r="E15" s="399">
        <f t="shared" si="1"/>
        <v>-2477196.92</v>
      </c>
      <c r="F15" s="336"/>
      <c r="G15" s="336"/>
      <c r="H15" s="396"/>
      <c r="I15" s="396" t="s">
        <v>435</v>
      </c>
      <c r="J15" s="401"/>
      <c r="K15" s="404">
        <v>-244209.97</v>
      </c>
      <c r="L15" s="399">
        <f>J15+K15</f>
        <v>-244209.97</v>
      </c>
      <c r="O15" s="396"/>
      <c r="P15" s="396" t="s">
        <v>435</v>
      </c>
      <c r="Q15" s="401"/>
      <c r="R15" s="404"/>
      <c r="S15" s="399">
        <f>Q15+R15</f>
        <v>0</v>
      </c>
    </row>
    <row r="16" spans="1:21" x14ac:dyDescent="0.25">
      <c r="B16" s="396" t="s">
        <v>246</v>
      </c>
      <c r="C16" s="439"/>
      <c r="D16" s="401"/>
      <c r="E16" s="399">
        <f t="shared" si="1"/>
        <v>0</v>
      </c>
      <c r="F16" s="336"/>
      <c r="G16" s="336"/>
      <c r="H16" s="396"/>
      <c r="I16" s="396" t="s">
        <v>246</v>
      </c>
      <c r="J16" s="401"/>
      <c r="K16" s="405"/>
      <c r="L16" s="399">
        <f>J16+K16</f>
        <v>0</v>
      </c>
      <c r="M16" s="336"/>
      <c r="N16" s="336"/>
      <c r="O16" s="396"/>
      <c r="P16" s="396" t="s">
        <v>246</v>
      </c>
      <c r="Q16" s="401"/>
      <c r="R16" s="405"/>
      <c r="S16" s="399">
        <f>Q16+R16</f>
        <v>0</v>
      </c>
      <c r="T16" s="336"/>
      <c r="U16" s="336"/>
    </row>
    <row r="17" spans="1:21" x14ac:dyDescent="0.25">
      <c r="B17" s="396" t="s">
        <v>247</v>
      </c>
      <c r="C17" s="439"/>
      <c r="D17" s="401"/>
      <c r="E17" s="399">
        <f t="shared" si="1"/>
        <v>0</v>
      </c>
      <c r="F17" s="336"/>
      <c r="G17" s="336"/>
      <c r="H17" s="396"/>
      <c r="I17" s="396" t="s">
        <v>247</v>
      </c>
      <c r="J17" s="401"/>
      <c r="K17" s="405"/>
      <c r="L17" s="399">
        <f>J17+K17</f>
        <v>0</v>
      </c>
      <c r="M17" s="336"/>
      <c r="N17" s="336"/>
      <c r="O17" s="396"/>
      <c r="P17" s="396" t="s">
        <v>247</v>
      </c>
      <c r="Q17" s="401"/>
      <c r="R17" s="405"/>
      <c r="S17" s="399">
        <f>Q17+R17</f>
        <v>0</v>
      </c>
      <c r="T17" s="336"/>
      <c r="U17" s="336"/>
    </row>
    <row r="18" spans="1:21" ht="30" customHeight="1" x14ac:dyDescent="0.25">
      <c r="C18" s="440"/>
      <c r="D18" s="441"/>
      <c r="E18" s="399"/>
      <c r="F18" s="336"/>
      <c r="G18" s="336"/>
      <c r="L18" s="336"/>
      <c r="M18" s="409"/>
      <c r="N18" s="409"/>
      <c r="Q18" s="336"/>
      <c r="S18" s="336"/>
      <c r="T18" s="409"/>
      <c r="U18" s="409"/>
    </row>
    <row r="19" spans="1:21" x14ac:dyDescent="0.25">
      <c r="B19" s="396" t="s">
        <v>244</v>
      </c>
      <c r="C19" s="439"/>
      <c r="D19" s="439">
        <v>-93310</v>
      </c>
      <c r="E19" s="399">
        <f t="shared" ref="E19:E24" si="2">C19+D19</f>
        <v>-93310</v>
      </c>
      <c r="F19" s="402"/>
      <c r="G19" s="402"/>
      <c r="H19" s="396"/>
      <c r="I19" s="396"/>
      <c r="J19" s="411"/>
      <c r="K19" s="400"/>
      <c r="L19" s="336"/>
      <c r="O19" s="396"/>
      <c r="P19" s="396"/>
      <c r="Q19" s="411"/>
      <c r="R19" s="400"/>
      <c r="S19" s="336"/>
    </row>
    <row r="20" spans="1:21" x14ac:dyDescent="0.25">
      <c r="B20" s="396" t="s">
        <v>248</v>
      </c>
      <c r="C20" s="439">
        <v>161000385.41</v>
      </c>
      <c r="D20" s="407">
        <v>-160820025.32999998</v>
      </c>
      <c r="E20" s="399">
        <f t="shared" si="2"/>
        <v>180360.08000001311</v>
      </c>
      <c r="F20" s="403"/>
      <c r="H20" s="396"/>
      <c r="I20" s="396" t="s">
        <v>248</v>
      </c>
      <c r="J20" s="401"/>
      <c r="K20" s="401"/>
      <c r="L20" s="399">
        <f>J20+K20</f>
        <v>0</v>
      </c>
      <c r="O20" s="396"/>
      <c r="P20" s="396" t="s">
        <v>248</v>
      </c>
      <c r="Q20" s="401"/>
      <c r="R20" s="401"/>
      <c r="S20" s="399">
        <f>Q20+R20</f>
        <v>0</v>
      </c>
    </row>
    <row r="21" spans="1:21" x14ac:dyDescent="0.25">
      <c r="A21" s="396" t="s">
        <v>144</v>
      </c>
      <c r="B21" s="396" t="s">
        <v>245</v>
      </c>
      <c r="C21" s="439"/>
      <c r="D21" s="404">
        <v>1542500</v>
      </c>
      <c r="E21" s="399">
        <f t="shared" si="2"/>
        <v>1542500</v>
      </c>
      <c r="F21" s="336"/>
      <c r="G21" s="336"/>
      <c r="H21" s="396"/>
      <c r="I21" s="396" t="s">
        <v>245</v>
      </c>
      <c r="J21" s="401"/>
      <c r="K21" s="401"/>
      <c r="L21" s="399">
        <f>J21+K21</f>
        <v>0</v>
      </c>
      <c r="O21" s="396"/>
      <c r="P21" s="396" t="s">
        <v>245</v>
      </c>
      <c r="Q21" s="401"/>
      <c r="R21" s="401"/>
      <c r="S21" s="399">
        <f>Q21+R21</f>
        <v>0</v>
      </c>
    </row>
    <row r="22" spans="1:21" x14ac:dyDescent="0.25">
      <c r="B22" s="396" t="s">
        <v>435</v>
      </c>
      <c r="C22" s="439">
        <v>-369351665.27000004</v>
      </c>
      <c r="D22" s="407">
        <v>368485420.44000006</v>
      </c>
      <c r="E22" s="399">
        <f t="shared" si="2"/>
        <v>-866244.82999998331</v>
      </c>
      <c r="F22" s="336"/>
      <c r="G22" s="336"/>
      <c r="H22" s="396"/>
      <c r="I22" s="396" t="s">
        <v>435</v>
      </c>
      <c r="J22" s="401">
        <v>-239154.33</v>
      </c>
      <c r="K22" s="404">
        <v>238016.45</v>
      </c>
      <c r="L22" s="399">
        <f>J22+K22</f>
        <v>-1137.8799999999756</v>
      </c>
      <c r="O22" s="396"/>
      <c r="P22" s="396" t="s">
        <v>435</v>
      </c>
      <c r="Q22" s="401"/>
      <c r="R22" s="404"/>
      <c r="S22" s="399">
        <f>Q22+R22</f>
        <v>0</v>
      </c>
    </row>
    <row r="23" spans="1:21" x14ac:dyDescent="0.25">
      <c r="B23" s="396" t="s">
        <v>246</v>
      </c>
      <c r="C23" s="439"/>
      <c r="D23" s="401"/>
      <c r="E23" s="399">
        <f t="shared" si="2"/>
        <v>0</v>
      </c>
      <c r="F23" s="336"/>
      <c r="G23" s="336"/>
      <c r="H23" s="396"/>
      <c r="I23" s="396" t="s">
        <v>246</v>
      </c>
      <c r="J23" s="401"/>
      <c r="K23" s="405"/>
      <c r="L23" s="399">
        <f>J23+K23</f>
        <v>0</v>
      </c>
      <c r="M23" s="336"/>
      <c r="N23" s="336"/>
      <c r="O23" s="396"/>
      <c r="P23" s="396" t="s">
        <v>246</v>
      </c>
      <c r="Q23" s="401"/>
      <c r="R23" s="405"/>
      <c r="S23" s="399">
        <f>Q23+R23</f>
        <v>0</v>
      </c>
      <c r="T23" s="336"/>
      <c r="U23" s="336"/>
    </row>
    <row r="24" spans="1:21" x14ac:dyDescent="0.25">
      <c r="B24" s="396" t="s">
        <v>247</v>
      </c>
      <c r="C24" s="439"/>
      <c r="D24" s="401"/>
      <c r="E24" s="399">
        <f t="shared" si="2"/>
        <v>0</v>
      </c>
      <c r="F24" s="336"/>
      <c r="G24" s="336"/>
      <c r="H24" s="396"/>
      <c r="I24" s="396" t="s">
        <v>247</v>
      </c>
      <c r="J24" s="401"/>
      <c r="K24" s="405"/>
      <c r="L24" s="399">
        <f>J24+K24</f>
        <v>0</v>
      </c>
      <c r="M24" s="336"/>
      <c r="N24" s="336"/>
      <c r="O24" s="396"/>
      <c r="P24" s="396" t="s">
        <v>247</v>
      </c>
      <c r="Q24" s="405"/>
      <c r="R24" s="405"/>
      <c r="S24" s="399">
        <f>Q24+R24</f>
        <v>0</v>
      </c>
      <c r="T24" s="336"/>
      <c r="U24" s="336"/>
    </row>
    <row r="25" spans="1:21" s="336" customFormat="1" ht="29.25" customHeight="1" x14ac:dyDescent="0.25">
      <c r="A25" s="410" t="s">
        <v>437</v>
      </c>
      <c r="B25" s="410"/>
      <c r="C25" s="411">
        <f>SUM(C11:C24)</f>
        <v>-209835549.42000005</v>
      </c>
      <c r="D25" s="411">
        <f>SUM(D14:D24)</f>
        <v>209621671.61000007</v>
      </c>
      <c r="E25" s="442">
        <f>SUM(E11:E24)</f>
        <v>-213877.80999997002</v>
      </c>
      <c r="F25" s="409"/>
      <c r="G25" s="409"/>
      <c r="J25" s="399">
        <f>SUM(J13:J24)</f>
        <v>-239154.33</v>
      </c>
      <c r="K25" s="399">
        <f>SUM(K6:K24)</f>
        <v>-144055.19</v>
      </c>
      <c r="L25" s="442">
        <f>SUM(L8:L24)</f>
        <v>-383209.52</v>
      </c>
      <c r="M25" s="409"/>
      <c r="N25" s="409"/>
      <c r="Q25" s="399">
        <f>SUM(Q11:Q24)</f>
        <v>0</v>
      </c>
      <c r="R25" s="399">
        <f>SUM(R13:R24)</f>
        <v>230816</v>
      </c>
      <c r="S25" s="442">
        <f>SUM(S12:S24)</f>
        <v>230816</v>
      </c>
      <c r="T25" s="409"/>
      <c r="U25" s="409"/>
    </row>
    <row r="26" spans="1:21" x14ac:dyDescent="0.25">
      <c r="H26" s="412"/>
      <c r="O26" s="412"/>
    </row>
  </sheetData>
  <mergeCells count="6">
    <mergeCell ref="O1:U1"/>
    <mergeCell ref="Q3:R3"/>
    <mergeCell ref="A1:G1"/>
    <mergeCell ref="H1:N1"/>
    <mergeCell ref="J3:K3"/>
    <mergeCell ref="C3:D3"/>
  </mergeCells>
  <pageMargins left="0.75" right="0" top="1" bottom="0" header="0.5" footer="0.5"/>
  <pageSetup orientation="portrait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11">
    <pageSetUpPr fitToPage="1"/>
  </sheetPr>
  <dimension ref="A1:T558"/>
  <sheetViews>
    <sheetView tabSelected="1" workbookViewId="0">
      <selection activeCell="K444" sqref="K444"/>
    </sheetView>
  </sheetViews>
  <sheetFormatPr defaultRowHeight="10.5" x14ac:dyDescent="0.2"/>
  <cols>
    <col min="1" max="1" width="5.7109375" style="8" customWidth="1"/>
    <col min="2" max="2" width="18.7109375" style="8" customWidth="1"/>
    <col min="3" max="3" width="13.28515625" style="212" customWidth="1"/>
    <col min="4" max="4" width="10.7109375" style="213" customWidth="1"/>
    <col min="5" max="5" width="18.28515625" style="214" customWidth="1"/>
    <col min="6" max="6" width="0.85546875" style="8" customWidth="1"/>
    <col min="7" max="7" width="18" style="216" customWidth="1"/>
    <col min="8" max="8" width="16.85546875" style="217" bestFit="1" customWidth="1"/>
    <col min="9" max="9" width="1" style="217" customWidth="1"/>
    <col min="10" max="10" width="16.85546875" style="216" customWidth="1"/>
    <col min="11" max="11" width="18.5703125" style="217" bestFit="1" customWidth="1"/>
    <col min="12" max="12" width="2.42578125" style="8" customWidth="1"/>
    <col min="13" max="13" width="32" style="8" customWidth="1"/>
    <col min="14" max="14" width="16.5703125" style="8" customWidth="1"/>
    <col min="15" max="15" width="10.7109375" style="8" customWidth="1"/>
    <col min="16" max="16" width="12.7109375" style="8" customWidth="1"/>
    <col min="17" max="17" width="11.42578125" style="8" customWidth="1"/>
    <col min="18" max="18" width="13.42578125" style="8" customWidth="1"/>
    <col min="19" max="20" width="9.7109375" style="8" customWidth="1"/>
    <col min="21" max="16384" width="9.140625" style="8"/>
  </cols>
  <sheetData>
    <row r="1" spans="1:13" ht="18" x14ac:dyDescent="0.2">
      <c r="A1" s="1"/>
      <c r="B1" s="1" t="s">
        <v>436</v>
      </c>
      <c r="C1" s="2"/>
      <c r="D1" s="2"/>
      <c r="E1" s="3"/>
      <c r="F1" s="4"/>
      <c r="G1" s="5"/>
      <c r="H1" s="2"/>
      <c r="I1" s="6"/>
      <c r="J1" s="7"/>
      <c r="K1" s="6"/>
      <c r="L1" s="1"/>
    </row>
    <row r="2" spans="1:13" ht="15" x14ac:dyDescent="0.2">
      <c r="A2" s="1"/>
      <c r="B2" s="1"/>
      <c r="C2" s="2"/>
      <c r="D2" s="2"/>
      <c r="E2" s="9"/>
      <c r="F2" s="10" t="s">
        <v>170</v>
      </c>
      <c r="G2" s="11"/>
      <c r="H2" s="12"/>
      <c r="I2" s="6"/>
      <c r="J2" s="7"/>
      <c r="K2" s="6"/>
      <c r="L2" s="1"/>
    </row>
    <row r="3" spans="1:13" ht="15" x14ac:dyDescent="0.2">
      <c r="A3" s="1"/>
      <c r="B3" s="1"/>
      <c r="C3" s="2"/>
      <c r="D3" s="13"/>
      <c r="E3" s="14"/>
      <c r="F3" s="11" t="s">
        <v>171</v>
      </c>
      <c r="G3" s="15"/>
      <c r="H3" s="16"/>
      <c r="I3" s="6"/>
      <c r="J3" s="7"/>
      <c r="K3" s="6"/>
      <c r="L3" s="1"/>
    </row>
    <row r="4" spans="1:13" ht="14.25" x14ac:dyDescent="0.2">
      <c r="A4" s="17"/>
      <c r="B4" s="1"/>
      <c r="C4" s="2"/>
      <c r="D4" s="13"/>
      <c r="E4" s="14"/>
      <c r="F4" s="18"/>
      <c r="G4" s="19">
        <v>36892</v>
      </c>
      <c r="H4" s="20"/>
      <c r="I4" s="21"/>
      <c r="J4" s="7"/>
      <c r="K4" s="21"/>
      <c r="L4" s="17"/>
    </row>
    <row r="5" spans="1:13" ht="15.75" x14ac:dyDescent="0.2">
      <c r="A5" s="17"/>
      <c r="B5" s="1"/>
      <c r="C5" s="2"/>
      <c r="D5" s="22"/>
      <c r="E5" s="23"/>
      <c r="F5" s="1"/>
      <c r="G5" s="24"/>
      <c r="H5" s="25"/>
      <c r="I5" s="25"/>
      <c r="J5" s="22"/>
      <c r="K5" s="26"/>
      <c r="L5" s="17"/>
    </row>
    <row r="6" spans="1:13" ht="12.75" x14ac:dyDescent="0.2">
      <c r="A6" s="27"/>
      <c r="B6" s="27"/>
      <c r="C6" s="28"/>
      <c r="D6" s="29" t="s">
        <v>172</v>
      </c>
      <c r="E6" s="30"/>
      <c r="F6" s="31"/>
      <c r="G6" s="32" t="s">
        <v>173</v>
      </c>
      <c r="H6" s="33"/>
      <c r="I6" s="34"/>
      <c r="J6" s="29" t="s">
        <v>174</v>
      </c>
      <c r="K6" s="35"/>
      <c r="L6" s="27"/>
    </row>
    <row r="7" spans="1:13" s="42" customFormat="1" ht="12.75" x14ac:dyDescent="0.2">
      <c r="A7" s="27"/>
      <c r="B7" s="36"/>
      <c r="C7" s="37"/>
      <c r="D7" s="38" t="s">
        <v>175</v>
      </c>
      <c r="E7" s="39" t="s">
        <v>176</v>
      </c>
      <c r="F7" s="40"/>
      <c r="G7" s="38" t="s">
        <v>175</v>
      </c>
      <c r="H7" s="41" t="s">
        <v>176</v>
      </c>
      <c r="I7" s="41"/>
      <c r="J7" s="38" t="s">
        <v>175</v>
      </c>
      <c r="K7" s="41" t="s">
        <v>176</v>
      </c>
      <c r="L7" s="27"/>
    </row>
    <row r="8" spans="1:13" s="53" customFormat="1" ht="12.75" x14ac:dyDescent="0.2">
      <c r="A8" s="43" t="s">
        <v>177</v>
      </c>
      <c r="B8" s="44"/>
      <c r="C8" s="45"/>
      <c r="D8" s="46"/>
      <c r="E8" s="47"/>
      <c r="F8" s="44"/>
      <c r="G8" s="48"/>
      <c r="H8" s="49"/>
      <c r="I8" s="50"/>
      <c r="J8" s="51"/>
      <c r="K8" s="50"/>
      <c r="L8" s="52"/>
    </row>
    <row r="9" spans="1:13" s="61" customFormat="1" ht="12.75" x14ac:dyDescent="0.2">
      <c r="A9" s="52"/>
      <c r="B9" s="54" t="s">
        <v>178</v>
      </c>
      <c r="C9" s="45" t="s">
        <v>179</v>
      </c>
      <c r="D9" s="385">
        <v>-64603410</v>
      </c>
      <c r="E9" s="55">
        <v>4196732506.1599998</v>
      </c>
      <c r="F9" s="54"/>
      <c r="G9" s="56"/>
      <c r="H9" s="56">
        <v>4193729388</v>
      </c>
      <c r="I9" s="58"/>
      <c r="J9" s="59"/>
      <c r="K9" s="58">
        <f>H9-E9</f>
        <v>-3003118.1599998474</v>
      </c>
      <c r="L9" s="52"/>
      <c r="M9" s="60"/>
    </row>
    <row r="10" spans="1:13" s="61" customFormat="1" ht="12.75" x14ac:dyDescent="0.2">
      <c r="A10" s="62"/>
      <c r="B10" s="63" t="s">
        <v>181</v>
      </c>
      <c r="C10" s="37" t="s">
        <v>182</v>
      </c>
      <c r="D10" s="385">
        <v>-2976</v>
      </c>
      <c r="E10" s="56">
        <v>3273.6</v>
      </c>
      <c r="F10" s="64"/>
      <c r="G10" s="65" t="s">
        <v>180</v>
      </c>
      <c r="H10" s="66">
        <v>0</v>
      </c>
      <c r="I10" s="66"/>
      <c r="J10" s="67"/>
      <c r="K10" s="66">
        <f>H10-E10</f>
        <v>-3273.6</v>
      </c>
      <c r="L10" s="62"/>
    </row>
    <row r="11" spans="1:13" s="53" customFormat="1" ht="12.75" x14ac:dyDescent="0.2">
      <c r="A11" s="27"/>
      <c r="B11" s="36"/>
      <c r="C11" s="37"/>
      <c r="D11" s="68"/>
      <c r="E11" s="66"/>
      <c r="F11" s="64"/>
      <c r="G11" s="65"/>
      <c r="H11" s="58"/>
      <c r="I11" s="66"/>
      <c r="J11" s="67"/>
      <c r="K11" s="66"/>
      <c r="L11" s="27"/>
    </row>
    <row r="12" spans="1:13" s="53" customFormat="1" ht="12.75" x14ac:dyDescent="0.2">
      <c r="A12" s="69" t="s">
        <v>183</v>
      </c>
      <c r="B12" s="44"/>
      <c r="C12" s="70"/>
      <c r="D12" s="71"/>
      <c r="E12" s="72"/>
      <c r="F12" s="73"/>
      <c r="G12" s="57"/>
      <c r="H12" s="74"/>
      <c r="I12" s="58"/>
      <c r="J12" s="59"/>
      <c r="K12" s="58"/>
      <c r="L12" s="44"/>
    </row>
    <row r="13" spans="1:13" s="61" customFormat="1" ht="12.75" x14ac:dyDescent="0.2">
      <c r="A13" s="44"/>
      <c r="B13" s="54" t="s">
        <v>184</v>
      </c>
      <c r="C13" s="75" t="s">
        <v>185</v>
      </c>
      <c r="D13" s="385">
        <v>64560661</v>
      </c>
      <c r="E13" s="56">
        <v>-4078363821.3200002</v>
      </c>
      <c r="F13" s="54"/>
      <c r="G13" s="56"/>
      <c r="H13" s="56">
        <v>-4100048269</v>
      </c>
      <c r="I13" s="58"/>
      <c r="J13" s="59"/>
      <c r="K13" s="58">
        <f>H13-E13</f>
        <v>-21684447.679999828</v>
      </c>
      <c r="L13" s="44"/>
      <c r="M13" s="60"/>
    </row>
    <row r="14" spans="1:13" s="61" customFormat="1" ht="12.75" x14ac:dyDescent="0.2">
      <c r="A14" s="62"/>
      <c r="B14" s="64" t="s">
        <v>186</v>
      </c>
      <c r="C14" s="76" t="s">
        <v>187</v>
      </c>
      <c r="D14" s="386">
        <v>2976</v>
      </c>
      <c r="E14" s="56">
        <v>0</v>
      </c>
      <c r="F14" s="77"/>
      <c r="G14" s="78" t="s">
        <v>180</v>
      </c>
      <c r="H14" s="66">
        <v>0</v>
      </c>
      <c r="I14" s="79"/>
      <c r="J14" s="67"/>
      <c r="K14" s="66">
        <f>H14-E14</f>
        <v>0</v>
      </c>
      <c r="L14" s="62"/>
    </row>
    <row r="15" spans="1:13" s="53" customFormat="1" ht="12.75" x14ac:dyDescent="0.2">
      <c r="A15" s="62"/>
      <c r="B15" s="36"/>
      <c r="C15" s="37"/>
      <c r="D15" s="80"/>
      <c r="E15" s="81"/>
      <c r="F15" s="62"/>
      <c r="G15" s="82"/>
      <c r="H15" s="83"/>
      <c r="I15" s="83"/>
      <c r="J15" s="82"/>
      <c r="K15" s="83"/>
      <c r="L15" s="62"/>
    </row>
    <row r="16" spans="1:13" s="53" customFormat="1" ht="12.75" x14ac:dyDescent="0.2">
      <c r="A16" s="62"/>
      <c r="B16" s="36" t="s">
        <v>188</v>
      </c>
      <c r="C16" s="37"/>
      <c r="D16" s="334">
        <f>(SUBTOTAL(9,D9:D15))</f>
        <v>-42749</v>
      </c>
      <c r="E16" s="84">
        <f>(SUBTOTAL(9,E9:E15))</f>
        <v>118371958.43999958</v>
      </c>
      <c r="F16" s="85"/>
      <c r="G16" s="86" t="s">
        <v>180</v>
      </c>
      <c r="H16" s="84">
        <f>(SUBTOTAL(9,H9:H15))</f>
        <v>93681119</v>
      </c>
      <c r="I16" s="87">
        <f>(SUBTOTAL(9,I9:I15))</f>
        <v>0</v>
      </c>
      <c r="J16" s="86">
        <f>(SUBTOTAL(9,J9:J15))</f>
        <v>0</v>
      </c>
      <c r="K16" s="84">
        <f>(SUBTOTAL(9,K9:K15))</f>
        <v>-24690839.439999677</v>
      </c>
      <c r="L16" s="62"/>
    </row>
    <row r="17" spans="1:14" s="53" customFormat="1" ht="12.75" x14ac:dyDescent="0.2">
      <c r="A17" s="27"/>
      <c r="B17" s="36"/>
      <c r="C17" s="37"/>
      <c r="D17" s="88"/>
      <c r="E17" s="89"/>
      <c r="F17" s="62"/>
      <c r="G17" s="90"/>
      <c r="H17" s="91"/>
      <c r="I17" s="91"/>
      <c r="J17" s="92"/>
      <c r="K17" s="93"/>
      <c r="L17" s="27"/>
    </row>
    <row r="18" spans="1:14" s="53" customFormat="1" ht="12.75" x14ac:dyDescent="0.2">
      <c r="A18" s="69" t="s">
        <v>189</v>
      </c>
      <c r="B18" s="44"/>
      <c r="C18" s="75"/>
      <c r="D18" s="94"/>
      <c r="E18" s="95"/>
      <c r="F18" s="96"/>
      <c r="G18" s="97"/>
      <c r="H18" s="50"/>
      <c r="I18" s="50"/>
      <c r="J18" s="51"/>
      <c r="K18" s="50"/>
      <c r="L18" s="44"/>
    </row>
    <row r="19" spans="1:14" s="61" customFormat="1" ht="12.75" x14ac:dyDescent="0.2">
      <c r="A19" s="44"/>
      <c r="B19" s="54" t="s">
        <v>190</v>
      </c>
      <c r="C19" s="75" t="s">
        <v>191</v>
      </c>
      <c r="D19" s="385">
        <v>-1793629</v>
      </c>
      <c r="E19" s="56">
        <v>6319300.1299999999</v>
      </c>
      <c r="F19" s="98"/>
      <c r="G19" s="99" t="s">
        <v>180</v>
      </c>
      <c r="H19" s="56"/>
      <c r="I19" s="58"/>
      <c r="J19" s="59"/>
      <c r="K19" s="58">
        <f>H19-E19</f>
        <v>-6319300.1299999999</v>
      </c>
      <c r="L19" s="44"/>
      <c r="M19" s="60"/>
    </row>
    <row r="20" spans="1:14" s="61" customFormat="1" ht="12.75" x14ac:dyDescent="0.2">
      <c r="A20" s="100"/>
      <c r="B20" s="101" t="s">
        <v>192</v>
      </c>
      <c r="C20" s="102" t="s">
        <v>193</v>
      </c>
      <c r="D20" s="103"/>
      <c r="E20" s="56">
        <v>6209110.04</v>
      </c>
      <c r="F20" s="104"/>
      <c r="G20" s="105" t="s">
        <v>180</v>
      </c>
      <c r="H20" s="56"/>
      <c r="I20" s="106"/>
      <c r="J20" s="105" t="s">
        <v>180</v>
      </c>
      <c r="K20" s="107">
        <f>H20-E20</f>
        <v>-6209110.04</v>
      </c>
      <c r="L20" s="100"/>
    </row>
    <row r="21" spans="1:14" s="61" customFormat="1" ht="12.75" x14ac:dyDescent="0.2">
      <c r="A21" s="100"/>
      <c r="B21" s="101" t="s">
        <v>79</v>
      </c>
      <c r="C21" s="102"/>
      <c r="D21" s="335"/>
      <c r="E21" s="111"/>
      <c r="F21" s="104"/>
      <c r="G21" s="105"/>
      <c r="H21" s="56"/>
      <c r="I21" s="106"/>
      <c r="J21" s="105"/>
      <c r="K21" s="107"/>
      <c r="L21" s="100"/>
    </row>
    <row r="22" spans="1:14" s="117" customFormat="1" ht="22.5" x14ac:dyDescent="0.2">
      <c r="A22" s="100"/>
      <c r="B22" s="108" t="s">
        <v>194</v>
      </c>
      <c r="C22" s="109" t="s">
        <v>195</v>
      </c>
      <c r="D22" s="110"/>
      <c r="E22" s="111">
        <f>-5061587.16</f>
        <v>-5061587.16</v>
      </c>
      <c r="F22" s="112"/>
      <c r="G22" s="113" t="s">
        <v>180</v>
      </c>
      <c r="H22" s="114"/>
      <c r="I22" s="115"/>
      <c r="J22" s="113" t="s">
        <v>180</v>
      </c>
      <c r="K22" s="116">
        <f>H22-E22</f>
        <v>5061587.16</v>
      </c>
      <c r="L22" s="100"/>
    </row>
    <row r="23" spans="1:14" s="117" customFormat="1" ht="12.75" x14ac:dyDescent="0.2">
      <c r="A23" s="100"/>
      <c r="B23" s="101" t="s">
        <v>194</v>
      </c>
      <c r="C23" s="118"/>
      <c r="D23" s="119"/>
      <c r="E23" s="111">
        <v>1843699.2</v>
      </c>
      <c r="F23" s="104"/>
      <c r="G23" s="105" t="s">
        <v>180</v>
      </c>
      <c r="H23" s="120"/>
      <c r="I23" s="106"/>
      <c r="J23" s="105" t="s">
        <v>180</v>
      </c>
      <c r="K23" s="107">
        <f>H23-E23</f>
        <v>-1843699.2</v>
      </c>
      <c r="L23" s="100"/>
    </row>
    <row r="24" spans="1:14" s="117" customFormat="1" ht="12.75" x14ac:dyDescent="0.2">
      <c r="A24" s="100"/>
      <c r="B24" s="101" t="s">
        <v>196</v>
      </c>
      <c r="C24" s="118"/>
      <c r="D24" s="119"/>
      <c r="E24" s="121"/>
      <c r="F24" s="104"/>
      <c r="G24" s="105" t="s">
        <v>180</v>
      </c>
      <c r="H24" s="120"/>
      <c r="I24" s="106"/>
      <c r="J24" s="105" t="s">
        <v>180</v>
      </c>
      <c r="K24" s="107">
        <f>H24-E24</f>
        <v>0</v>
      </c>
      <c r="L24" s="100"/>
    </row>
    <row r="25" spans="1:14" s="117" customFormat="1" ht="12.75" x14ac:dyDescent="0.2">
      <c r="A25" s="100"/>
      <c r="B25" s="101" t="s">
        <v>197</v>
      </c>
      <c r="C25" s="118" t="s">
        <v>198</v>
      </c>
      <c r="D25" s="119"/>
      <c r="E25" s="121"/>
      <c r="F25" s="104"/>
      <c r="G25" s="105" t="s">
        <v>180</v>
      </c>
      <c r="H25" s="120"/>
      <c r="I25" s="106"/>
      <c r="J25" s="105" t="s">
        <v>180</v>
      </c>
      <c r="K25" s="107">
        <f>H25-E25</f>
        <v>0</v>
      </c>
      <c r="L25" s="100"/>
      <c r="N25" s="122"/>
    </row>
    <row r="26" spans="1:14" s="117" customFormat="1" ht="12.75" x14ac:dyDescent="0.2">
      <c r="A26" s="123"/>
      <c r="B26" s="101" t="s">
        <v>199</v>
      </c>
      <c r="C26" s="118"/>
      <c r="D26" s="119"/>
      <c r="E26" s="121"/>
      <c r="F26" s="104"/>
      <c r="G26" s="105" t="s">
        <v>180</v>
      </c>
      <c r="H26" s="120"/>
      <c r="I26" s="106"/>
      <c r="J26" s="105" t="s">
        <v>180</v>
      </c>
      <c r="K26" s="107">
        <f>H26-E26</f>
        <v>0</v>
      </c>
      <c r="L26" s="123"/>
      <c r="M26" s="124"/>
    </row>
    <row r="27" spans="1:14" s="133" customFormat="1" ht="12.75" x14ac:dyDescent="0.2">
      <c r="A27" s="27"/>
      <c r="B27" s="36"/>
      <c r="C27" s="125"/>
      <c r="D27" s="126"/>
      <c r="E27" s="127"/>
      <c r="F27" s="128"/>
      <c r="G27" s="129"/>
      <c r="H27" s="130"/>
      <c r="I27" s="130"/>
      <c r="J27" s="131"/>
      <c r="K27" s="132"/>
      <c r="L27" s="27"/>
    </row>
    <row r="28" spans="1:14" s="138" customFormat="1" ht="12.75" x14ac:dyDescent="0.2">
      <c r="A28" s="134" t="s">
        <v>200</v>
      </c>
      <c r="B28" s="135"/>
      <c r="C28" s="136"/>
      <c r="D28" s="71"/>
      <c r="E28" s="72"/>
      <c r="F28" s="137"/>
      <c r="G28" s="57"/>
      <c r="H28" s="74"/>
      <c r="I28" s="58"/>
      <c r="J28" s="59"/>
      <c r="K28" s="58"/>
      <c r="L28" s="52"/>
    </row>
    <row r="29" spans="1:14" s="141" customFormat="1" ht="12.75" x14ac:dyDescent="0.2">
      <c r="A29" s="52"/>
      <c r="B29" s="137" t="s">
        <v>201</v>
      </c>
      <c r="C29" s="136" t="s">
        <v>202</v>
      </c>
      <c r="D29" s="385">
        <v>1301760</v>
      </c>
      <c r="E29" s="56">
        <v>-3751752.65</v>
      </c>
      <c r="F29" s="137"/>
      <c r="G29" s="139"/>
      <c r="H29" s="58"/>
      <c r="I29" s="58"/>
      <c r="J29" s="59"/>
      <c r="K29" s="58">
        <f t="shared" ref="K29:K36" si="0">H29-E29</f>
        <v>3751752.65</v>
      </c>
      <c r="L29" s="52"/>
      <c r="M29" s="140"/>
    </row>
    <row r="30" spans="1:14" s="141" customFormat="1" ht="12.75" x14ac:dyDescent="0.2">
      <c r="A30" s="135"/>
      <c r="B30" s="137" t="s">
        <v>203</v>
      </c>
      <c r="C30" s="75"/>
      <c r="D30" s="142"/>
      <c r="E30" s="72"/>
      <c r="F30" s="137"/>
      <c r="G30" s="139"/>
      <c r="H30" s="58"/>
      <c r="I30" s="58"/>
      <c r="J30" s="59" t="s">
        <v>180</v>
      </c>
      <c r="K30" s="58">
        <f t="shared" si="0"/>
        <v>0</v>
      </c>
      <c r="L30" s="135"/>
    </row>
    <row r="31" spans="1:14" s="141" customFormat="1" ht="12.75" x14ac:dyDescent="0.2">
      <c r="A31" s="135"/>
      <c r="B31" s="137" t="s">
        <v>204</v>
      </c>
      <c r="C31" s="75" t="s">
        <v>205</v>
      </c>
      <c r="D31" s="385">
        <v>1815360</v>
      </c>
      <c r="E31" s="56">
        <v>-6255492.5499999998</v>
      </c>
      <c r="F31" s="137"/>
      <c r="G31" s="139" t="s">
        <v>180</v>
      </c>
      <c r="H31" s="56"/>
      <c r="I31" s="58"/>
      <c r="J31" s="59"/>
      <c r="K31" s="58">
        <f t="shared" si="0"/>
        <v>6255492.5499999998</v>
      </c>
      <c r="L31" s="135"/>
      <c r="M31" s="140"/>
    </row>
    <row r="32" spans="1:14" s="141" customFormat="1" ht="12.75" x14ac:dyDescent="0.2">
      <c r="A32" s="143"/>
      <c r="B32" s="144" t="s">
        <v>206</v>
      </c>
      <c r="C32" s="145" t="s">
        <v>207</v>
      </c>
      <c r="D32" s="386"/>
      <c r="E32" s="56">
        <v>-5259400</v>
      </c>
      <c r="F32" s="137"/>
      <c r="G32" s="59" t="s">
        <v>180</v>
      </c>
      <c r="H32" s="56"/>
      <c r="I32" s="58"/>
      <c r="J32" s="59" t="s">
        <v>180</v>
      </c>
      <c r="K32" s="146">
        <f t="shared" si="0"/>
        <v>5259400</v>
      </c>
      <c r="L32" s="143"/>
    </row>
    <row r="33" spans="1:14" s="151" customFormat="1" ht="12.75" x14ac:dyDescent="0.2">
      <c r="A33" s="143"/>
      <c r="B33" s="147" t="s">
        <v>208</v>
      </c>
      <c r="C33" s="118" t="s">
        <v>209</v>
      </c>
      <c r="D33" s="148"/>
      <c r="E33" s="111">
        <v>1318</v>
      </c>
      <c r="F33" s="149"/>
      <c r="G33" s="105" t="s">
        <v>180</v>
      </c>
      <c r="H33" s="150"/>
      <c r="I33" s="121"/>
      <c r="J33" s="105" t="s">
        <v>180</v>
      </c>
      <c r="K33" s="107">
        <f t="shared" si="0"/>
        <v>-1318</v>
      </c>
      <c r="L33" s="143"/>
    </row>
    <row r="34" spans="1:14" s="151" customFormat="1" ht="12.75" x14ac:dyDescent="0.2">
      <c r="A34" s="143"/>
      <c r="B34" s="147" t="s">
        <v>210</v>
      </c>
      <c r="C34" s="118" t="s">
        <v>211</v>
      </c>
      <c r="D34" s="148"/>
      <c r="E34" s="121"/>
      <c r="F34" s="149"/>
      <c r="G34" s="105" t="s">
        <v>180</v>
      </c>
      <c r="H34" s="150"/>
      <c r="I34" s="121"/>
      <c r="J34" s="105" t="s">
        <v>180</v>
      </c>
      <c r="K34" s="107">
        <f t="shared" si="0"/>
        <v>0</v>
      </c>
      <c r="L34" s="143"/>
      <c r="N34" s="122"/>
    </row>
    <row r="35" spans="1:14" s="151" customFormat="1" ht="12.75" x14ac:dyDescent="0.2">
      <c r="A35" s="143"/>
      <c r="B35" s="147" t="s">
        <v>212</v>
      </c>
      <c r="C35" s="118" t="s">
        <v>211</v>
      </c>
      <c r="D35" s="148"/>
      <c r="E35" s="121"/>
      <c r="F35" s="149"/>
      <c r="G35" s="105" t="s">
        <v>180</v>
      </c>
      <c r="H35" s="150"/>
      <c r="I35" s="121"/>
      <c r="J35" s="105" t="s">
        <v>180</v>
      </c>
      <c r="K35" s="107">
        <f t="shared" si="0"/>
        <v>0</v>
      </c>
      <c r="L35" s="143"/>
    </row>
    <row r="36" spans="1:14" s="151" customFormat="1" ht="12.75" x14ac:dyDescent="0.2">
      <c r="A36" s="62"/>
      <c r="B36" s="152" t="s">
        <v>213</v>
      </c>
      <c r="C36" s="153" t="s">
        <v>211</v>
      </c>
      <c r="D36" s="154"/>
      <c r="E36" s="155"/>
      <c r="F36" s="156"/>
      <c r="G36" s="157" t="s">
        <v>180</v>
      </c>
      <c r="H36" s="155"/>
      <c r="I36" s="155"/>
      <c r="J36" s="157" t="s">
        <v>180</v>
      </c>
      <c r="K36" s="155">
        <f t="shared" si="0"/>
        <v>0</v>
      </c>
      <c r="L36" s="62"/>
      <c r="M36" s="158"/>
    </row>
    <row r="37" spans="1:14" ht="12.75" x14ac:dyDescent="0.2">
      <c r="A37" s="62"/>
      <c r="B37" s="36"/>
      <c r="C37" s="37"/>
      <c r="D37" s="159"/>
      <c r="E37" s="160"/>
      <c r="F37" s="64"/>
      <c r="G37" s="161"/>
      <c r="H37" s="160"/>
      <c r="I37" s="160"/>
      <c r="J37" s="161"/>
      <c r="K37" s="160"/>
      <c r="L37" s="62"/>
    </row>
    <row r="38" spans="1:14" ht="12.75" x14ac:dyDescent="0.2">
      <c r="A38" s="62"/>
      <c r="B38" s="36" t="s">
        <v>188</v>
      </c>
      <c r="C38" s="2"/>
      <c r="D38" s="206">
        <f>(SUBTOTAL(9,D19:D37))</f>
        <v>1323491</v>
      </c>
      <c r="E38" s="163">
        <f>(SUBTOTAL(9,E19:E37))</f>
        <v>-5954804.9900000012</v>
      </c>
      <c r="F38" s="164"/>
      <c r="G38" s="165">
        <f>(SUBTOTAL(9,G19:G37))</f>
        <v>0</v>
      </c>
      <c r="H38" s="163">
        <f>(SUBTOTAL(9,H19:H37))</f>
        <v>0</v>
      </c>
      <c r="I38" s="163"/>
      <c r="J38" s="165">
        <f>(SUBTOTAL(9,J19:J37))</f>
        <v>0</v>
      </c>
      <c r="K38" s="163">
        <f>(SUBTOTAL(9,K19:K37))</f>
        <v>5954804.9900000012</v>
      </c>
      <c r="L38" s="62"/>
    </row>
    <row r="39" spans="1:14" ht="12.75" x14ac:dyDescent="0.2">
      <c r="A39" s="166"/>
      <c r="B39" s="36"/>
      <c r="C39" s="2"/>
      <c r="D39" s="162"/>
      <c r="E39" s="163"/>
      <c r="F39" s="164"/>
      <c r="G39" s="165"/>
      <c r="H39" s="163"/>
      <c r="I39" s="163"/>
      <c r="J39" s="165"/>
      <c r="K39" s="163"/>
      <c r="L39" s="166"/>
    </row>
    <row r="40" spans="1:14" ht="12.75" x14ac:dyDescent="0.2">
      <c r="A40" s="91" t="s">
        <v>214</v>
      </c>
      <c r="B40" s="123"/>
      <c r="C40" s="167"/>
      <c r="D40" s="168"/>
      <c r="E40" s="79"/>
      <c r="F40" s="77"/>
      <c r="G40" s="169"/>
      <c r="H40" s="79"/>
      <c r="I40" s="79"/>
      <c r="J40" s="170"/>
      <c r="K40" s="79"/>
      <c r="L40" s="91"/>
    </row>
    <row r="41" spans="1:14" s="133" customFormat="1" ht="12.75" x14ac:dyDescent="0.2">
      <c r="A41" s="123"/>
      <c r="B41" s="77" t="s">
        <v>215</v>
      </c>
      <c r="C41" s="171"/>
      <c r="D41" s="172">
        <v>0</v>
      </c>
      <c r="E41" s="111">
        <f>-42742296-3683487</f>
        <v>-46425783</v>
      </c>
      <c r="F41" s="77"/>
      <c r="G41" s="174">
        <v>0</v>
      </c>
      <c r="H41" s="79">
        <v>0</v>
      </c>
      <c r="I41" s="79"/>
      <c r="J41" s="170">
        <v>0</v>
      </c>
      <c r="K41" s="79">
        <f t="shared" ref="K41:K48" si="1">H41-E41</f>
        <v>46425783</v>
      </c>
      <c r="L41" s="123"/>
    </row>
    <row r="42" spans="1:14" s="133" customFormat="1" ht="12.75" x14ac:dyDescent="0.2">
      <c r="A42" s="123"/>
      <c r="B42" s="128" t="s">
        <v>216</v>
      </c>
      <c r="C42" s="171"/>
      <c r="D42" s="172">
        <v>0</v>
      </c>
      <c r="E42" s="79"/>
      <c r="F42" s="77"/>
      <c r="G42" s="174">
        <v>0</v>
      </c>
      <c r="H42" s="79">
        <v>0</v>
      </c>
      <c r="I42" s="79"/>
      <c r="J42" s="170">
        <v>0</v>
      </c>
      <c r="K42" s="79">
        <f t="shared" si="1"/>
        <v>0</v>
      </c>
      <c r="L42" s="123"/>
    </row>
    <row r="43" spans="1:14" s="133" customFormat="1" ht="12.75" x14ac:dyDescent="0.2">
      <c r="A43" s="123"/>
      <c r="B43" s="128" t="s">
        <v>217</v>
      </c>
      <c r="C43" s="171"/>
      <c r="D43" s="172">
        <v>0</v>
      </c>
      <c r="E43" s="79"/>
      <c r="F43" s="77"/>
      <c r="G43" s="174">
        <v>0</v>
      </c>
      <c r="H43" s="79"/>
      <c r="I43" s="79"/>
      <c r="J43" s="170">
        <v>0</v>
      </c>
      <c r="K43" s="79">
        <f t="shared" si="1"/>
        <v>0</v>
      </c>
      <c r="L43" s="123"/>
    </row>
    <row r="44" spans="1:14" s="133" customFormat="1" ht="12.75" x14ac:dyDescent="0.2">
      <c r="A44" s="123"/>
      <c r="B44" s="128" t="s">
        <v>218</v>
      </c>
      <c r="C44" s="171"/>
      <c r="D44" s="172">
        <v>0</v>
      </c>
      <c r="E44" s="173">
        <v>0</v>
      </c>
      <c r="F44" s="77"/>
      <c r="G44" s="174">
        <v>0</v>
      </c>
      <c r="H44" s="79">
        <v>0</v>
      </c>
      <c r="I44" s="79"/>
      <c r="J44" s="170">
        <v>0</v>
      </c>
      <c r="K44" s="79">
        <f t="shared" si="1"/>
        <v>0</v>
      </c>
      <c r="L44" s="123"/>
    </row>
    <row r="45" spans="1:14" s="133" customFormat="1" ht="12.75" x14ac:dyDescent="0.2">
      <c r="A45" s="123"/>
      <c r="B45" s="77" t="s">
        <v>219</v>
      </c>
      <c r="C45" s="175"/>
      <c r="D45" s="172">
        <v>0</v>
      </c>
      <c r="E45" s="173">
        <v>-156557</v>
      </c>
      <c r="F45" s="77"/>
      <c r="G45" s="174">
        <v>0</v>
      </c>
      <c r="H45" s="79">
        <v>0</v>
      </c>
      <c r="I45" s="79"/>
      <c r="J45" s="170">
        <v>0</v>
      </c>
      <c r="K45" s="79">
        <f t="shared" si="1"/>
        <v>156557</v>
      </c>
      <c r="L45" s="123"/>
    </row>
    <row r="46" spans="1:14" s="133" customFormat="1" ht="12.75" x14ac:dyDescent="0.2">
      <c r="A46" s="62"/>
      <c r="B46" s="128" t="s">
        <v>220</v>
      </c>
      <c r="C46" s="176"/>
      <c r="D46" s="177">
        <v>0</v>
      </c>
      <c r="E46" s="111">
        <f>251424-27709+6692068</f>
        <v>6915783</v>
      </c>
      <c r="F46" s="128"/>
      <c r="G46" s="178">
        <v>0</v>
      </c>
      <c r="H46" s="79">
        <v>0</v>
      </c>
      <c r="I46" s="79"/>
      <c r="J46" s="170">
        <v>0</v>
      </c>
      <c r="K46" s="79">
        <f t="shared" si="1"/>
        <v>-6915783</v>
      </c>
      <c r="L46" s="62"/>
    </row>
    <row r="47" spans="1:14" ht="12.75" x14ac:dyDescent="0.2">
      <c r="A47" s="62"/>
      <c r="B47" s="383" t="s">
        <v>221</v>
      </c>
      <c r="C47" s="176">
        <v>51009600</v>
      </c>
      <c r="D47" s="177">
        <v>0</v>
      </c>
      <c r="E47" s="111">
        <f>-234392-218723</f>
        <v>-453115</v>
      </c>
      <c r="F47" s="128"/>
      <c r="G47" s="178">
        <v>0</v>
      </c>
      <c r="H47" s="56">
        <v>-456436.21</v>
      </c>
      <c r="I47" s="79"/>
      <c r="J47" s="170">
        <v>0</v>
      </c>
      <c r="K47" s="79">
        <f t="shared" si="1"/>
        <v>-3321.210000000021</v>
      </c>
      <c r="L47" s="62"/>
      <c r="M47" s="179"/>
    </row>
    <row r="48" spans="1:14" ht="12.75" x14ac:dyDescent="0.2">
      <c r="A48" s="62"/>
      <c r="B48" s="180" t="s">
        <v>222</v>
      </c>
      <c r="C48" s="176">
        <v>45016000</v>
      </c>
      <c r="D48" s="177">
        <v>0</v>
      </c>
      <c r="E48" s="58"/>
      <c r="F48" s="128"/>
      <c r="G48" s="178">
        <v>0</v>
      </c>
      <c r="H48" s="56">
        <v>-109622285.90000001</v>
      </c>
      <c r="I48" s="79"/>
      <c r="J48" s="170">
        <v>0</v>
      </c>
      <c r="K48" s="79">
        <f t="shared" si="1"/>
        <v>-109622285.90000001</v>
      </c>
      <c r="L48" s="62"/>
      <c r="M48" s="179"/>
    </row>
    <row r="49" spans="1:13" ht="12.75" x14ac:dyDescent="0.2">
      <c r="A49" s="62"/>
      <c r="B49" s="180" t="s">
        <v>249</v>
      </c>
      <c r="C49" s="384">
        <v>64011200</v>
      </c>
      <c r="D49" s="177"/>
      <c r="E49" s="58"/>
      <c r="F49" s="128"/>
      <c r="G49" s="178"/>
      <c r="H49" s="56"/>
      <c r="I49" s="79"/>
      <c r="J49" s="170"/>
      <c r="K49" s="79"/>
      <c r="L49" s="62"/>
      <c r="M49" s="179"/>
    </row>
    <row r="50" spans="1:13" ht="12.75" x14ac:dyDescent="0.2">
      <c r="A50" s="181"/>
      <c r="B50" s="128" t="s">
        <v>223</v>
      </c>
      <c r="C50" s="171" t="s">
        <v>224</v>
      </c>
      <c r="D50" s="177">
        <v>0</v>
      </c>
      <c r="E50" s="58"/>
      <c r="F50" s="128"/>
      <c r="G50" s="178">
        <v>0</v>
      </c>
      <c r="H50" s="79">
        <v>0</v>
      </c>
      <c r="I50" s="79"/>
      <c r="J50" s="170">
        <v>0</v>
      </c>
      <c r="K50" s="79">
        <f t="shared" ref="K50:K57" si="2">H50-E50</f>
        <v>0</v>
      </c>
      <c r="L50" s="181"/>
      <c r="M50" s="179"/>
    </row>
    <row r="51" spans="1:13" s="179" customFormat="1" ht="12.75" x14ac:dyDescent="0.2">
      <c r="A51" s="181"/>
      <c r="B51" s="128" t="s">
        <v>225</v>
      </c>
      <c r="C51" s="171"/>
      <c r="D51" s="177">
        <v>0</v>
      </c>
      <c r="E51" s="58"/>
      <c r="F51" s="128"/>
      <c r="G51" s="178">
        <v>0</v>
      </c>
      <c r="H51" s="79">
        <v>0</v>
      </c>
      <c r="I51" s="79"/>
      <c r="J51" s="170">
        <v>0</v>
      </c>
      <c r="K51" s="79">
        <f t="shared" si="2"/>
        <v>0</v>
      </c>
      <c r="L51" s="181"/>
    </row>
    <row r="52" spans="1:13" s="179" customFormat="1" ht="12.75" x14ac:dyDescent="0.2">
      <c r="A52" s="181"/>
      <c r="B52" s="128" t="s">
        <v>226</v>
      </c>
      <c r="C52" s="171"/>
      <c r="D52" s="177"/>
      <c r="E52" s="58"/>
      <c r="F52" s="128"/>
      <c r="G52" s="178">
        <v>0</v>
      </c>
      <c r="H52" s="79">
        <v>0</v>
      </c>
      <c r="I52" s="79"/>
      <c r="J52" s="170">
        <v>0</v>
      </c>
      <c r="K52" s="79">
        <f t="shared" si="2"/>
        <v>0</v>
      </c>
      <c r="L52" s="181"/>
    </row>
    <row r="53" spans="1:13" s="179" customFormat="1" ht="12.75" x14ac:dyDescent="0.2">
      <c r="A53" s="181"/>
      <c r="B53" s="128" t="s">
        <v>227</v>
      </c>
      <c r="C53" s="171"/>
      <c r="D53" s="177"/>
      <c r="E53" s="58"/>
      <c r="F53" s="128"/>
      <c r="G53" s="178">
        <v>0</v>
      </c>
      <c r="H53" s="79">
        <v>0</v>
      </c>
      <c r="I53" s="79"/>
      <c r="J53" s="170">
        <v>0</v>
      </c>
      <c r="K53" s="79">
        <f t="shared" si="2"/>
        <v>0</v>
      </c>
      <c r="L53" s="181"/>
    </row>
    <row r="54" spans="1:13" s="179" customFormat="1" ht="12.75" x14ac:dyDescent="0.2">
      <c r="A54" s="181"/>
      <c r="B54" s="128" t="s">
        <v>228</v>
      </c>
      <c r="C54" s="171"/>
      <c r="D54" s="177">
        <v>0</v>
      </c>
      <c r="E54" s="58"/>
      <c r="F54" s="128"/>
      <c r="G54" s="178">
        <v>0</v>
      </c>
      <c r="H54" s="79">
        <v>0</v>
      </c>
      <c r="I54" s="79"/>
      <c r="J54" s="170">
        <v>0</v>
      </c>
      <c r="K54" s="79">
        <f t="shared" si="2"/>
        <v>0</v>
      </c>
      <c r="L54" s="181"/>
    </row>
    <row r="55" spans="1:13" s="179" customFormat="1" ht="12.75" x14ac:dyDescent="0.2">
      <c r="A55" s="181"/>
      <c r="B55" s="128" t="s">
        <v>229</v>
      </c>
      <c r="C55" s="171"/>
      <c r="D55" s="177"/>
      <c r="E55" s="58"/>
      <c r="F55" s="128"/>
      <c r="G55" s="178">
        <v>0</v>
      </c>
      <c r="H55" s="79">
        <v>0</v>
      </c>
      <c r="I55" s="79"/>
      <c r="J55" s="170">
        <v>0</v>
      </c>
      <c r="K55" s="79">
        <f t="shared" si="2"/>
        <v>0</v>
      </c>
      <c r="L55" s="181"/>
    </row>
    <row r="56" spans="1:13" s="179" customFormat="1" ht="12.75" x14ac:dyDescent="0.2">
      <c r="A56" s="181"/>
      <c r="B56" s="128" t="s">
        <v>230</v>
      </c>
      <c r="C56" s="171"/>
      <c r="D56" s="177">
        <v>0</v>
      </c>
      <c r="E56" s="111">
        <f>-2394239+127177</f>
        <v>-2267062</v>
      </c>
      <c r="F56" s="128"/>
      <c r="G56" s="178">
        <v>0</v>
      </c>
      <c r="H56" s="79">
        <v>0</v>
      </c>
      <c r="I56" s="79"/>
      <c r="J56" s="170">
        <v>0</v>
      </c>
      <c r="K56" s="79">
        <f t="shared" si="2"/>
        <v>2267062</v>
      </c>
      <c r="L56" s="181"/>
    </row>
    <row r="57" spans="1:13" s="179" customFormat="1" ht="12.75" x14ac:dyDescent="0.2">
      <c r="A57" s="181"/>
      <c r="B57" s="128" t="s">
        <v>231</v>
      </c>
      <c r="C57" s="171"/>
      <c r="D57" s="177">
        <v>0</v>
      </c>
      <c r="E57" s="111">
        <f>-6615431-2251314+2306946</f>
        <v>-6559799</v>
      </c>
      <c r="F57" s="128"/>
      <c r="G57" s="178">
        <v>0</v>
      </c>
      <c r="H57" s="79">
        <v>0</v>
      </c>
      <c r="I57" s="79"/>
      <c r="J57" s="170">
        <v>0</v>
      </c>
      <c r="K57" s="79">
        <f t="shared" si="2"/>
        <v>6559799</v>
      </c>
      <c r="L57" s="181"/>
    </row>
    <row r="58" spans="1:13" s="179" customFormat="1" ht="12.75" x14ac:dyDescent="0.2">
      <c r="A58" s="62"/>
      <c r="B58" s="36"/>
      <c r="C58" s="37"/>
      <c r="D58" s="159"/>
      <c r="E58" s="160"/>
      <c r="F58" s="64"/>
      <c r="G58" s="182"/>
      <c r="H58" s="160"/>
      <c r="I58" s="160"/>
      <c r="J58" s="182"/>
      <c r="K58" s="160"/>
      <c r="L58" s="62"/>
    </row>
    <row r="59" spans="1:13" ht="12.75" x14ac:dyDescent="0.2">
      <c r="A59" s="62"/>
      <c r="B59" s="36" t="s">
        <v>188</v>
      </c>
      <c r="C59" s="2"/>
      <c r="D59" s="162">
        <f>(SUBTOTAL(9,D41:D58))</f>
        <v>0</v>
      </c>
      <c r="E59" s="163">
        <f>(SUBTOTAL(9,E41:E58))</f>
        <v>-48946533</v>
      </c>
      <c r="F59" s="164"/>
      <c r="G59" s="165">
        <f>(SUBTOTAL(9,G41:G58))</f>
        <v>0</v>
      </c>
      <c r="H59" s="163">
        <f>(SUBTOTAL(9,H41:H58))</f>
        <v>-110078722.11</v>
      </c>
      <c r="I59" s="163"/>
      <c r="J59" s="165">
        <f>(SUBTOTAL(9,J41:J58))</f>
        <v>0</v>
      </c>
      <c r="K59" s="163">
        <f>(SUBTOTAL(9,K41:K58))</f>
        <v>-61132189.110000014</v>
      </c>
      <c r="L59" s="62"/>
    </row>
    <row r="60" spans="1:13" ht="13.5" thickBot="1" x14ac:dyDescent="0.25">
      <c r="A60" s="166"/>
      <c r="B60" s="36"/>
      <c r="C60" s="125"/>
      <c r="D60" s="183"/>
      <c r="E60" s="184"/>
      <c r="F60" s="180"/>
      <c r="G60" s="185"/>
      <c r="H60" s="184"/>
      <c r="I60" s="184"/>
      <c r="J60" s="185"/>
      <c r="K60" s="186"/>
      <c r="L60" s="166"/>
    </row>
    <row r="61" spans="1:13" s="138" customFormat="1" ht="13.5" thickTop="1" x14ac:dyDescent="0.2">
      <c r="A61" s="62" t="s">
        <v>232</v>
      </c>
      <c r="B61" s="36"/>
      <c r="C61" s="2"/>
      <c r="D61" s="187">
        <f>SUBTOTAL(9,D9:D59)</f>
        <v>1280742</v>
      </c>
      <c r="E61" s="163">
        <f>SUBTOTAL(9,E9:E59)</f>
        <v>63470620.449999586</v>
      </c>
      <c r="F61" s="164"/>
      <c r="G61" s="165">
        <f>SUBTOTAL(9,G9:G59)</f>
        <v>0</v>
      </c>
      <c r="H61" s="163">
        <f>SUBTOTAL(9,H9:H59)</f>
        <v>-16397603.109999999</v>
      </c>
      <c r="I61" s="163"/>
      <c r="J61" s="165">
        <f>SUBTOTAL(9,J9:J59)</f>
        <v>0</v>
      </c>
      <c r="K61" s="163">
        <f>SUBTOTAL(9,K9:K59)</f>
        <v>-79868223.559999689</v>
      </c>
      <c r="L61" s="62"/>
    </row>
    <row r="62" spans="1:13" ht="12.75" x14ac:dyDescent="0.2">
      <c r="A62" s="62"/>
      <c r="B62" s="36"/>
      <c r="C62" s="2"/>
      <c r="D62" s="187"/>
      <c r="E62" s="163"/>
      <c r="F62" s="164"/>
      <c r="G62" s="165"/>
      <c r="H62" s="163"/>
      <c r="I62" s="163"/>
      <c r="J62" s="165"/>
      <c r="K62" s="163">
        <f>H61-E61-K61</f>
        <v>0</v>
      </c>
      <c r="L62" s="62"/>
    </row>
    <row r="63" spans="1:13" ht="12.75" x14ac:dyDescent="0.2">
      <c r="A63" s="166"/>
      <c r="B63" s="36"/>
      <c r="C63" s="2"/>
      <c r="D63" s="187"/>
      <c r="E63" s="163"/>
      <c r="F63" s="164"/>
      <c r="G63" s="165"/>
      <c r="H63" s="163"/>
      <c r="I63" s="163"/>
      <c r="J63" s="165"/>
      <c r="K63" s="163"/>
      <c r="L63" s="166"/>
    </row>
    <row r="64" spans="1:13" s="190" customFormat="1" ht="11.25" x14ac:dyDescent="0.2">
      <c r="A64" s="64" t="s">
        <v>233</v>
      </c>
      <c r="B64" s="63"/>
      <c r="C64" s="188"/>
      <c r="D64" s="187"/>
      <c r="E64" s="189"/>
      <c r="F64" s="164"/>
      <c r="G64" s="165"/>
      <c r="H64" s="58"/>
      <c r="I64" s="163"/>
      <c r="J64" s="165"/>
      <c r="K64" s="79"/>
      <c r="L64" s="64"/>
    </row>
    <row r="65" spans="1:12" s="190" customFormat="1" ht="11.25" x14ac:dyDescent="0.2">
      <c r="A65" s="64"/>
      <c r="B65" s="63" t="s">
        <v>234</v>
      </c>
      <c r="C65" s="188" t="s">
        <v>235</v>
      </c>
      <c r="D65" s="187"/>
      <c r="E65" s="189"/>
      <c r="F65" s="164"/>
      <c r="G65" s="165"/>
      <c r="H65" s="58"/>
      <c r="I65" s="163"/>
      <c r="J65" s="165"/>
      <c r="K65" s="79">
        <f t="shared" ref="K65:K71" si="3">H65-E65</f>
        <v>0</v>
      </c>
      <c r="L65" s="64"/>
    </row>
    <row r="66" spans="1:12" s="190" customFormat="1" ht="11.25" x14ac:dyDescent="0.2">
      <c r="A66" s="64"/>
      <c r="B66" s="63" t="s">
        <v>236</v>
      </c>
      <c r="C66" s="188" t="s">
        <v>237</v>
      </c>
      <c r="D66" s="187"/>
      <c r="E66" s="189"/>
      <c r="F66" s="164"/>
      <c r="G66" s="165"/>
      <c r="H66" s="58"/>
      <c r="I66" s="163"/>
      <c r="J66" s="165"/>
      <c r="K66" s="79">
        <f t="shared" si="3"/>
        <v>0</v>
      </c>
      <c r="L66" s="64"/>
    </row>
    <row r="67" spans="1:12" s="190" customFormat="1" ht="11.25" x14ac:dyDescent="0.2">
      <c r="A67" s="64"/>
      <c r="B67" s="63" t="s">
        <v>221</v>
      </c>
      <c r="C67" s="188" t="s">
        <v>238</v>
      </c>
      <c r="D67" s="187"/>
      <c r="E67" s="189"/>
      <c r="F67" s="164"/>
      <c r="G67" s="165"/>
      <c r="H67" s="58"/>
      <c r="I67" s="163"/>
      <c r="J67" s="165"/>
      <c r="K67" s="79">
        <f t="shared" si="3"/>
        <v>0</v>
      </c>
      <c r="L67" s="64"/>
    </row>
    <row r="68" spans="1:12" s="190" customFormat="1" ht="11.25" x14ac:dyDescent="0.2">
      <c r="A68" s="64"/>
      <c r="B68" s="63" t="s">
        <v>239</v>
      </c>
      <c r="C68" s="188" t="s">
        <v>240</v>
      </c>
      <c r="D68" s="187"/>
      <c r="E68" s="189"/>
      <c r="F68" s="164"/>
      <c r="G68" s="165"/>
      <c r="H68" s="58"/>
      <c r="I68" s="163"/>
      <c r="J68" s="165"/>
      <c r="K68" s="79">
        <f t="shared" si="3"/>
        <v>0</v>
      </c>
      <c r="L68" s="64"/>
    </row>
    <row r="69" spans="1:12" s="190" customFormat="1" ht="11.25" x14ac:dyDescent="0.2">
      <c r="A69" s="64"/>
      <c r="B69" s="63" t="s">
        <v>241</v>
      </c>
      <c r="C69" s="188" t="s">
        <v>242</v>
      </c>
      <c r="D69" s="187"/>
      <c r="E69" s="189"/>
      <c r="F69" s="164"/>
      <c r="G69" s="165"/>
      <c r="H69" s="58"/>
      <c r="I69" s="163"/>
      <c r="J69" s="165"/>
      <c r="K69" s="79">
        <f t="shared" si="3"/>
        <v>0</v>
      </c>
      <c r="L69" s="64"/>
    </row>
    <row r="70" spans="1:12" s="190" customFormat="1" ht="11.25" x14ac:dyDescent="0.2">
      <c r="A70" s="64"/>
      <c r="B70" s="63" t="s">
        <v>243</v>
      </c>
      <c r="C70" s="188" t="s">
        <v>243</v>
      </c>
      <c r="D70" s="191"/>
      <c r="E70" s="192"/>
      <c r="F70" s="193"/>
      <c r="G70" s="194"/>
      <c r="H70" s="58"/>
      <c r="I70" s="195"/>
      <c r="J70" s="194"/>
      <c r="K70" s="79">
        <f t="shared" si="3"/>
        <v>0</v>
      </c>
      <c r="L70" s="64"/>
    </row>
    <row r="71" spans="1:12" s="190" customFormat="1" ht="11.25" x14ac:dyDescent="0.2">
      <c r="A71" s="64"/>
      <c r="B71" s="63" t="s">
        <v>145</v>
      </c>
      <c r="C71" s="2" t="s">
        <v>146</v>
      </c>
      <c r="D71" s="196"/>
      <c r="E71" s="197"/>
      <c r="F71" s="64"/>
      <c r="G71" s="198"/>
      <c r="H71" s="197"/>
      <c r="I71" s="197"/>
      <c r="J71" s="198"/>
      <c r="K71" s="79">
        <f t="shared" si="3"/>
        <v>0</v>
      </c>
      <c r="L71" s="64"/>
    </row>
    <row r="72" spans="1:12" ht="12.75" x14ac:dyDescent="0.2">
      <c r="A72" s="62"/>
      <c r="B72" s="36"/>
      <c r="C72" s="2"/>
      <c r="D72" s="199">
        <v>0</v>
      </c>
      <c r="E72" s="200">
        <v>0</v>
      </c>
      <c r="F72" s="201"/>
      <c r="G72" s="202">
        <v>0</v>
      </c>
      <c r="H72" s="200">
        <v>0</v>
      </c>
      <c r="I72" s="200"/>
      <c r="J72" s="202">
        <v>0</v>
      </c>
      <c r="K72" s="200">
        <f>(SUBTOTAL(9,K65:K71))</f>
        <v>0</v>
      </c>
      <c r="L72" s="62"/>
    </row>
    <row r="73" spans="1:12" ht="13.5" thickBot="1" x14ac:dyDescent="0.25">
      <c r="A73" s="62"/>
      <c r="B73" s="36"/>
      <c r="C73" s="2"/>
      <c r="D73" s="203"/>
      <c r="E73" s="204"/>
      <c r="F73" s="180"/>
      <c r="G73" s="205"/>
      <c r="H73" s="204"/>
      <c r="I73" s="204"/>
      <c r="J73" s="205"/>
      <c r="K73" s="204"/>
      <c r="L73" s="62"/>
    </row>
    <row r="74" spans="1:12" ht="13.5" thickTop="1" x14ac:dyDescent="0.2">
      <c r="A74" s="62"/>
      <c r="B74" s="36" t="s">
        <v>147</v>
      </c>
      <c r="C74" s="2"/>
      <c r="D74" s="187">
        <f>SUBTOTAL(9,D9:D73)</f>
        <v>1280742</v>
      </c>
      <c r="E74" s="163">
        <f>SUBTOTAL(9,E9:E73)</f>
        <v>63470620.449999586</v>
      </c>
      <c r="F74" s="164"/>
      <c r="G74" s="165">
        <f>SUBTOTAL(9,G9:G73)</f>
        <v>0</v>
      </c>
      <c r="H74" s="163">
        <f>SUBTOTAL(9,H9:H73)</f>
        <v>-16397603.109999999</v>
      </c>
      <c r="I74" s="163"/>
      <c r="J74" s="165">
        <f>SUBTOTAL(9,J9:J73)</f>
        <v>0</v>
      </c>
      <c r="K74" s="163">
        <f>SUBTOTAL(9,K9:K73)</f>
        <v>-79868223.559999689</v>
      </c>
      <c r="L74" s="62"/>
    </row>
    <row r="75" spans="1:12" ht="12.75" x14ac:dyDescent="0.2">
      <c r="A75" s="62"/>
      <c r="B75" s="1"/>
      <c r="C75" s="2"/>
      <c r="D75" s="187"/>
      <c r="E75" s="163"/>
      <c r="F75" s="164"/>
      <c r="G75" s="165"/>
      <c r="H75" s="163"/>
      <c r="I75" s="163"/>
      <c r="J75" s="165"/>
      <c r="K75" s="163"/>
      <c r="L75" s="62"/>
    </row>
    <row r="76" spans="1:12" ht="13.5" thickBot="1" x14ac:dyDescent="0.25">
      <c r="A76" s="62"/>
      <c r="B76" s="36" t="s">
        <v>148</v>
      </c>
      <c r="C76" s="2"/>
      <c r="D76" s="206"/>
      <c r="E76" s="207">
        <f>29682502+33788118</f>
        <v>63470620</v>
      </c>
      <c r="F76" s="164">
        <v>660123</v>
      </c>
      <c r="G76" s="208"/>
      <c r="H76" s="207">
        <v>-16397600.15</v>
      </c>
      <c r="I76" s="163"/>
      <c r="J76" s="165"/>
      <c r="K76" s="163">
        <f>H76-E76</f>
        <v>-79868220.150000006</v>
      </c>
      <c r="L76" s="62"/>
    </row>
    <row r="77" spans="1:12" ht="13.5" thickTop="1" x14ac:dyDescent="0.2">
      <c r="A77" s="62"/>
      <c r="B77" s="36" t="s">
        <v>149</v>
      </c>
      <c r="C77" s="2"/>
      <c r="D77" s="187"/>
      <c r="E77" s="163">
        <f>ROUND(+E74-E76,2)</f>
        <v>0.45</v>
      </c>
      <c r="F77" s="164"/>
      <c r="G77" s="165" t="s">
        <v>150</v>
      </c>
      <c r="H77" s="163">
        <f>ROUND(+H74-H76,2)</f>
        <v>-2.96</v>
      </c>
      <c r="I77" s="163"/>
      <c r="J77" s="165"/>
      <c r="K77" s="163">
        <f>H77-E77</f>
        <v>-3.41</v>
      </c>
      <c r="L77" s="62"/>
    </row>
    <row r="78" spans="1:12" ht="12.75" x14ac:dyDescent="0.2">
      <c r="A78" s="62"/>
      <c r="B78" s="36"/>
      <c r="C78" s="2"/>
      <c r="D78" s="13"/>
      <c r="E78" s="209"/>
      <c r="F78" s="210"/>
      <c r="G78" s="7"/>
      <c r="H78" s="163"/>
      <c r="I78" s="21"/>
      <c r="J78" s="7"/>
      <c r="K78" s="21"/>
      <c r="L78" s="62"/>
    </row>
    <row r="79" spans="1:12" ht="18" x14ac:dyDescent="0.2">
      <c r="A79" s="1"/>
      <c r="B79" s="1"/>
      <c r="C79" s="2"/>
      <c r="D79" s="2"/>
      <c r="E79" s="3"/>
      <c r="F79" s="4"/>
      <c r="G79" s="5"/>
      <c r="H79" s="2"/>
      <c r="I79" s="6"/>
      <c r="J79" s="7"/>
      <c r="K79" s="6"/>
      <c r="L79" s="1"/>
    </row>
    <row r="80" spans="1:12" ht="11.25" thickBot="1" x14ac:dyDescent="0.25">
      <c r="A80" s="53"/>
      <c r="B80" s="211"/>
      <c r="F80" s="215"/>
    </row>
    <row r="81" spans="1:14" x14ac:dyDescent="0.2">
      <c r="A81" s="218" t="s">
        <v>151</v>
      </c>
      <c r="B81" s="219"/>
      <c r="F81" s="215"/>
    </row>
    <row r="82" spans="1:14" ht="11.25" thickBot="1" x14ac:dyDescent="0.25">
      <c r="A82" s="220" t="s">
        <v>152</v>
      </c>
      <c r="B82" s="221"/>
      <c r="F82" s="215"/>
    </row>
    <row r="83" spans="1:14" x14ac:dyDescent="0.2">
      <c r="A83" s="53"/>
      <c r="B83" s="211"/>
      <c r="F83" s="215"/>
    </row>
    <row r="84" spans="1:14" x14ac:dyDescent="0.2">
      <c r="A84" s="222" t="s">
        <v>153</v>
      </c>
      <c r="F84" s="215"/>
      <c r="M84" s="138"/>
      <c r="N84" s="223"/>
    </row>
    <row r="85" spans="1:14" x14ac:dyDescent="0.2">
      <c r="A85" s="224" t="s">
        <v>154</v>
      </c>
      <c r="B85" s="225"/>
      <c r="D85" s="226"/>
      <c r="E85" s="227"/>
      <c r="F85" s="228"/>
      <c r="J85" s="229"/>
      <c r="K85" s="230"/>
      <c r="M85" s="138"/>
      <c r="N85" s="223"/>
    </row>
    <row r="86" spans="1:14" s="241" customFormat="1" ht="11.25" x14ac:dyDescent="0.2">
      <c r="A86" s="231"/>
      <c r="B86" s="232" t="s">
        <v>155</v>
      </c>
      <c r="C86" s="233"/>
      <c r="D86" s="234"/>
      <c r="E86" s="235"/>
      <c r="F86" s="236"/>
      <c r="G86" s="237"/>
      <c r="H86" s="238"/>
      <c r="I86" s="238"/>
      <c r="J86" s="239">
        <v>5408.7700000000523</v>
      </c>
      <c r="K86" s="240"/>
    </row>
    <row r="87" spans="1:14" s="328" customFormat="1" ht="12.75" x14ac:dyDescent="0.2">
      <c r="A87" s="457" t="s">
        <v>248</v>
      </c>
      <c r="B87" s="457" t="s">
        <v>9</v>
      </c>
      <c r="C87" s="458" t="s">
        <v>256</v>
      </c>
      <c r="D87" s="459">
        <v>36892</v>
      </c>
      <c r="E87" s="457" t="s">
        <v>100</v>
      </c>
      <c r="F87" s="457"/>
      <c r="G87" s="457"/>
      <c r="H87" s="457"/>
      <c r="I87" s="457"/>
      <c r="J87" s="460">
        <v>7354.09</v>
      </c>
    </row>
    <row r="88" spans="1:14" s="328" customFormat="1" ht="12.75" x14ac:dyDescent="0.2">
      <c r="A88" s="457" t="s">
        <v>435</v>
      </c>
      <c r="B88" s="457" t="s">
        <v>9</v>
      </c>
      <c r="C88" s="458" t="s">
        <v>256</v>
      </c>
      <c r="D88" s="459">
        <v>36892</v>
      </c>
      <c r="E88" s="457" t="s">
        <v>83</v>
      </c>
      <c r="F88" s="457"/>
      <c r="G88" s="457"/>
      <c r="H88" s="457"/>
      <c r="I88" s="457"/>
      <c r="J88" s="460">
        <f>-22062.27</f>
        <v>-22062.27</v>
      </c>
    </row>
    <row r="89" spans="1:14" s="328" customFormat="1" ht="12.75" x14ac:dyDescent="0.2">
      <c r="A89" s="457" t="s">
        <v>435</v>
      </c>
      <c r="B89" s="457" t="s">
        <v>499</v>
      </c>
      <c r="C89" s="458" t="s">
        <v>294</v>
      </c>
      <c r="D89" s="459">
        <v>36861</v>
      </c>
      <c r="E89" s="457" t="s">
        <v>500</v>
      </c>
      <c r="F89" s="457"/>
      <c r="G89" s="457"/>
      <c r="H89" s="457"/>
      <c r="I89" s="457"/>
      <c r="J89" s="460">
        <v>-36283.75</v>
      </c>
    </row>
    <row r="90" spans="1:14" s="328" customFormat="1" ht="38.25" customHeight="1" x14ac:dyDescent="0.2">
      <c r="A90" s="457" t="s">
        <v>248</v>
      </c>
      <c r="B90" s="457" t="s">
        <v>253</v>
      </c>
      <c r="C90" s="458" t="s">
        <v>254</v>
      </c>
      <c r="D90" s="459">
        <v>36861</v>
      </c>
      <c r="E90" s="479" t="s">
        <v>471</v>
      </c>
      <c r="F90" s="479"/>
      <c r="G90" s="479"/>
      <c r="H90" s="479"/>
      <c r="I90" s="479"/>
      <c r="J90" s="471">
        <v>9738</v>
      </c>
    </row>
    <row r="91" spans="1:14" s="328" customFormat="1" ht="24.75" customHeight="1" x14ac:dyDescent="0.2">
      <c r="A91" s="457" t="s">
        <v>435</v>
      </c>
      <c r="B91" s="457" t="s">
        <v>253</v>
      </c>
      <c r="C91" s="458" t="s">
        <v>254</v>
      </c>
      <c r="D91" s="459">
        <v>36861</v>
      </c>
      <c r="E91" s="479" t="s">
        <v>501</v>
      </c>
      <c r="F91" s="479"/>
      <c r="G91" s="479"/>
      <c r="H91" s="479"/>
      <c r="I91" s="479"/>
      <c r="J91" s="471">
        <v>6500</v>
      </c>
    </row>
    <row r="92" spans="1:14" s="328" customFormat="1" ht="21.75" customHeight="1" x14ac:dyDescent="0.2">
      <c r="A92" s="457" t="s">
        <v>435</v>
      </c>
      <c r="B92" s="457" t="s">
        <v>253</v>
      </c>
      <c r="C92" s="458" t="s">
        <v>254</v>
      </c>
      <c r="D92" s="459">
        <v>36861</v>
      </c>
      <c r="E92" s="479" t="s">
        <v>502</v>
      </c>
      <c r="F92" s="479"/>
      <c r="G92" s="479"/>
      <c r="H92" s="479"/>
      <c r="I92" s="479"/>
      <c r="J92" s="471">
        <v>12500</v>
      </c>
    </row>
    <row r="93" spans="1:14" s="328" customFormat="1" ht="12.75" x14ac:dyDescent="0.2">
      <c r="A93" s="457" t="s">
        <v>435</v>
      </c>
      <c r="B93" s="457" t="s">
        <v>332</v>
      </c>
      <c r="C93" s="458" t="s">
        <v>311</v>
      </c>
      <c r="D93" s="459">
        <v>36861</v>
      </c>
      <c r="E93" s="457" t="s">
        <v>503</v>
      </c>
      <c r="F93" s="457"/>
      <c r="G93" s="457"/>
      <c r="H93" s="457"/>
      <c r="I93" s="457"/>
      <c r="J93" s="471">
        <v>9500</v>
      </c>
    </row>
    <row r="94" spans="1:14" s="328" customFormat="1" ht="12.75" x14ac:dyDescent="0.2">
      <c r="A94" s="457" t="s">
        <v>377</v>
      </c>
      <c r="B94" s="457" t="s">
        <v>527</v>
      </c>
      <c r="C94" s="458" t="s">
        <v>275</v>
      </c>
      <c r="D94" s="459">
        <v>36861</v>
      </c>
      <c r="E94" s="457" t="s">
        <v>528</v>
      </c>
      <c r="F94" s="457"/>
      <c r="G94" s="457"/>
      <c r="H94" s="457"/>
      <c r="I94" s="457"/>
      <c r="J94" s="471">
        <v>5671.52</v>
      </c>
    </row>
    <row r="95" spans="1:14" s="328" customFormat="1" ht="43.5" customHeight="1" x14ac:dyDescent="0.2">
      <c r="A95" s="457" t="s">
        <v>435</v>
      </c>
      <c r="B95" s="457" t="s">
        <v>447</v>
      </c>
      <c r="C95" s="458" t="s">
        <v>259</v>
      </c>
      <c r="D95" s="459">
        <v>36861</v>
      </c>
      <c r="E95" s="479" t="s">
        <v>505</v>
      </c>
      <c r="F95" s="479"/>
      <c r="G95" s="479"/>
      <c r="H95" s="479"/>
      <c r="I95" s="479"/>
      <c r="J95" s="471">
        <v>69477.5</v>
      </c>
    </row>
    <row r="96" spans="1:14" s="328" customFormat="1" ht="26.25" customHeight="1" x14ac:dyDescent="0.2">
      <c r="A96" s="457" t="s">
        <v>377</v>
      </c>
      <c r="B96" s="457" t="s">
        <v>456</v>
      </c>
      <c r="C96" s="458" t="s">
        <v>275</v>
      </c>
      <c r="D96" s="459">
        <v>36831</v>
      </c>
      <c r="E96" s="479" t="s">
        <v>96</v>
      </c>
      <c r="F96" s="479"/>
      <c r="G96" s="479"/>
      <c r="H96" s="479"/>
      <c r="I96" s="479"/>
      <c r="J96" s="471">
        <v>-71673.759999999995</v>
      </c>
    </row>
    <row r="97" spans="1:11" s="328" customFormat="1" ht="12.75" x14ac:dyDescent="0.2">
      <c r="A97" s="457" t="s">
        <v>377</v>
      </c>
      <c r="B97" s="457" t="s">
        <v>456</v>
      </c>
      <c r="C97" s="458" t="s">
        <v>275</v>
      </c>
      <c r="D97" s="459">
        <v>36861</v>
      </c>
      <c r="E97" s="457" t="s">
        <v>529</v>
      </c>
      <c r="F97" s="457"/>
      <c r="G97" s="457"/>
      <c r="H97" s="457"/>
      <c r="I97" s="457"/>
      <c r="J97" s="471">
        <v>-5083.2</v>
      </c>
    </row>
    <row r="98" spans="1:11" s="328" customFormat="1" ht="12.75" x14ac:dyDescent="0.2">
      <c r="A98" s="457" t="s">
        <v>377</v>
      </c>
      <c r="B98" s="457" t="s">
        <v>384</v>
      </c>
      <c r="C98" s="458" t="s">
        <v>256</v>
      </c>
      <c r="D98" s="459">
        <v>36831</v>
      </c>
      <c r="E98" s="457" t="s">
        <v>530</v>
      </c>
      <c r="F98" s="457"/>
      <c r="G98" s="457"/>
      <c r="H98" s="457"/>
      <c r="I98" s="457"/>
      <c r="J98" s="471">
        <v>5676.4</v>
      </c>
    </row>
    <row r="99" spans="1:11" s="328" customFormat="1" ht="24.75" customHeight="1" x14ac:dyDescent="0.2">
      <c r="A99" s="457" t="s">
        <v>248</v>
      </c>
      <c r="B99" s="457" t="s">
        <v>384</v>
      </c>
      <c r="C99" s="458" t="s">
        <v>256</v>
      </c>
      <c r="D99" s="459">
        <v>36861</v>
      </c>
      <c r="E99" s="479" t="s">
        <v>479</v>
      </c>
      <c r="F99" s="479"/>
      <c r="G99" s="479"/>
      <c r="H99" s="479"/>
      <c r="I99" s="479"/>
      <c r="J99" s="471">
        <v>-21252</v>
      </c>
    </row>
    <row r="100" spans="1:11" s="328" customFormat="1" ht="25.5" customHeight="1" x14ac:dyDescent="0.2">
      <c r="A100" s="457" t="s">
        <v>248</v>
      </c>
      <c r="B100" s="457" t="s">
        <v>384</v>
      </c>
      <c r="C100" s="458" t="s">
        <v>256</v>
      </c>
      <c r="D100" s="459">
        <v>36861</v>
      </c>
      <c r="E100" s="479" t="s">
        <v>59</v>
      </c>
      <c r="F100" s="479"/>
      <c r="G100" s="479"/>
      <c r="H100" s="479"/>
      <c r="I100" s="479"/>
      <c r="J100" s="471">
        <v>-9503</v>
      </c>
    </row>
    <row r="101" spans="1:11" s="328" customFormat="1" ht="12.75" x14ac:dyDescent="0.2">
      <c r="A101" s="457" t="s">
        <v>377</v>
      </c>
      <c r="B101" s="457" t="s">
        <v>386</v>
      </c>
      <c r="C101" s="458" t="s">
        <v>294</v>
      </c>
      <c r="D101" s="459">
        <v>36892</v>
      </c>
      <c r="E101" s="457" t="s">
        <v>531</v>
      </c>
      <c r="F101" s="457"/>
      <c r="G101" s="457"/>
      <c r="H101" s="457"/>
      <c r="I101" s="457"/>
      <c r="J101" s="471">
        <v>7646.1</v>
      </c>
    </row>
    <row r="102" spans="1:11" s="328" customFormat="1" ht="25.5" customHeight="1" x14ac:dyDescent="0.2">
      <c r="A102" s="457" t="s">
        <v>435</v>
      </c>
      <c r="B102" s="457" t="s">
        <v>414</v>
      </c>
      <c r="C102" s="458" t="s">
        <v>254</v>
      </c>
      <c r="D102" s="459">
        <v>36861</v>
      </c>
      <c r="E102" s="479" t="s">
        <v>97</v>
      </c>
      <c r="F102" s="479"/>
      <c r="G102" s="479"/>
      <c r="H102" s="479"/>
      <c r="I102" s="479"/>
      <c r="J102" s="471">
        <v>-18077.5</v>
      </c>
    </row>
    <row r="103" spans="1:11" s="328" customFormat="1" ht="35.25" customHeight="1" x14ac:dyDescent="0.2">
      <c r="A103" s="457" t="s">
        <v>248</v>
      </c>
      <c r="B103" s="457" t="s">
        <v>281</v>
      </c>
      <c r="C103" s="458" t="s">
        <v>254</v>
      </c>
      <c r="D103" s="459">
        <v>36861</v>
      </c>
      <c r="E103" s="479" t="s">
        <v>480</v>
      </c>
      <c r="F103" s="479"/>
      <c r="G103" s="479"/>
      <c r="H103" s="479"/>
      <c r="I103" s="479"/>
      <c r="J103" s="471">
        <v>-13100</v>
      </c>
      <c r="K103" s="329"/>
    </row>
    <row r="104" spans="1:11" s="328" customFormat="1" ht="37.5" customHeight="1" x14ac:dyDescent="0.2">
      <c r="A104" s="457" t="s">
        <v>248</v>
      </c>
      <c r="B104" s="457" t="s">
        <v>281</v>
      </c>
      <c r="C104" s="458" t="s">
        <v>254</v>
      </c>
      <c r="D104" s="459">
        <v>36861</v>
      </c>
      <c r="E104" s="479" t="s">
        <v>481</v>
      </c>
      <c r="F104" s="479"/>
      <c r="G104" s="479"/>
      <c r="H104" s="479"/>
      <c r="I104" s="479"/>
      <c r="J104" s="471">
        <v>24190</v>
      </c>
      <c r="K104" s="329"/>
    </row>
    <row r="105" spans="1:11" s="328" customFormat="1" ht="27" customHeight="1" x14ac:dyDescent="0.2">
      <c r="A105" s="457" t="s">
        <v>435</v>
      </c>
      <c r="B105" s="457" t="s">
        <v>281</v>
      </c>
      <c r="C105" s="458" t="s">
        <v>254</v>
      </c>
      <c r="D105" s="459">
        <v>36861</v>
      </c>
      <c r="E105" s="479" t="s">
        <v>507</v>
      </c>
      <c r="F105" s="479"/>
      <c r="G105" s="479"/>
      <c r="H105" s="479"/>
      <c r="I105" s="479"/>
      <c r="J105" s="471">
        <v>17200</v>
      </c>
      <c r="K105" s="329"/>
    </row>
    <row r="106" spans="1:11" s="328" customFormat="1" ht="47.25" customHeight="1" x14ac:dyDescent="0.2">
      <c r="A106" s="457" t="s">
        <v>435</v>
      </c>
      <c r="B106" s="457" t="s">
        <v>281</v>
      </c>
      <c r="C106" s="458" t="s">
        <v>254</v>
      </c>
      <c r="D106" s="459">
        <v>36861</v>
      </c>
      <c r="E106" s="479" t="s">
        <v>508</v>
      </c>
      <c r="F106" s="479"/>
      <c r="G106" s="479"/>
      <c r="H106" s="479"/>
      <c r="I106" s="479"/>
      <c r="J106" s="471">
        <v>63400</v>
      </c>
      <c r="K106" s="329"/>
    </row>
    <row r="107" spans="1:11" s="328" customFormat="1" ht="29.25" customHeight="1" x14ac:dyDescent="0.2">
      <c r="A107" s="457" t="s">
        <v>248</v>
      </c>
      <c r="B107" s="457" t="s">
        <v>482</v>
      </c>
      <c r="C107" s="458" t="s">
        <v>262</v>
      </c>
      <c r="D107" s="459">
        <v>36892</v>
      </c>
      <c r="E107" s="479" t="s">
        <v>483</v>
      </c>
      <c r="F107" s="479"/>
      <c r="G107" s="479"/>
      <c r="H107" s="479"/>
      <c r="I107" s="479"/>
      <c r="J107" s="471">
        <v>-6895.22</v>
      </c>
    </row>
    <row r="108" spans="1:11" s="328" customFormat="1" ht="12.75" x14ac:dyDescent="0.2">
      <c r="A108" s="457" t="s">
        <v>435</v>
      </c>
      <c r="B108" s="457" t="s">
        <v>415</v>
      </c>
      <c r="C108" s="458" t="s">
        <v>256</v>
      </c>
      <c r="D108" s="459">
        <v>36892</v>
      </c>
      <c r="E108" s="457" t="s">
        <v>84</v>
      </c>
      <c r="F108" s="457"/>
      <c r="G108" s="457"/>
      <c r="H108" s="457"/>
      <c r="I108" s="457"/>
      <c r="J108" s="471">
        <v>-7354.09</v>
      </c>
    </row>
    <row r="109" spans="1:11" s="328" customFormat="1" ht="12.75" x14ac:dyDescent="0.2">
      <c r="A109" s="457" t="s">
        <v>435</v>
      </c>
      <c r="B109" s="457" t="s">
        <v>288</v>
      </c>
      <c r="C109" s="458" t="s">
        <v>262</v>
      </c>
      <c r="D109" s="459">
        <v>36861</v>
      </c>
      <c r="E109" s="457" t="s">
        <v>510</v>
      </c>
      <c r="F109" s="457"/>
      <c r="G109" s="457"/>
      <c r="H109" s="457"/>
      <c r="I109" s="457"/>
      <c r="J109" s="471">
        <v>-207277.36</v>
      </c>
      <c r="K109" s="329"/>
    </row>
    <row r="110" spans="1:11" s="328" customFormat="1" ht="45" customHeight="1" x14ac:dyDescent="0.2">
      <c r="A110" s="457" t="s">
        <v>248</v>
      </c>
      <c r="B110" s="457" t="s">
        <v>392</v>
      </c>
      <c r="C110" s="458" t="s">
        <v>256</v>
      </c>
      <c r="D110" s="459">
        <v>36861</v>
      </c>
      <c r="E110" s="479" t="s">
        <v>85</v>
      </c>
      <c r="F110" s="479"/>
      <c r="G110" s="479"/>
      <c r="H110" s="479"/>
      <c r="I110" s="479"/>
      <c r="J110" s="471">
        <v>-73830</v>
      </c>
      <c r="K110" s="329"/>
    </row>
    <row r="111" spans="1:11" s="328" customFormat="1" ht="22.5" customHeight="1" x14ac:dyDescent="0.2">
      <c r="A111" s="457" t="s">
        <v>435</v>
      </c>
      <c r="B111" s="457" t="s">
        <v>392</v>
      </c>
      <c r="C111" s="458" t="s">
        <v>256</v>
      </c>
      <c r="D111" s="459">
        <v>36861</v>
      </c>
      <c r="E111" s="479" t="s">
        <v>511</v>
      </c>
      <c r="F111" s="479"/>
      <c r="G111" s="479"/>
      <c r="H111" s="479"/>
      <c r="I111" s="479"/>
      <c r="J111" s="471">
        <v>-12000</v>
      </c>
    </row>
    <row r="112" spans="1:11" s="328" customFormat="1" ht="30.75" customHeight="1" x14ac:dyDescent="0.2">
      <c r="A112" s="457" t="s">
        <v>248</v>
      </c>
      <c r="B112" s="457" t="s">
        <v>16</v>
      </c>
      <c r="C112" s="458" t="s">
        <v>275</v>
      </c>
      <c r="D112" s="459">
        <v>36861</v>
      </c>
      <c r="E112" s="479" t="s">
        <v>420</v>
      </c>
      <c r="F112" s="479"/>
      <c r="G112" s="479"/>
      <c r="H112" s="479"/>
      <c r="I112" s="479"/>
      <c r="J112" s="471">
        <v>-11700</v>
      </c>
    </row>
    <row r="113" spans="1:11" s="328" customFormat="1" ht="12.75" x14ac:dyDescent="0.2">
      <c r="A113" s="457" t="s">
        <v>435</v>
      </c>
      <c r="B113" s="457" t="s">
        <v>16</v>
      </c>
      <c r="C113" s="458" t="s">
        <v>275</v>
      </c>
      <c r="D113" s="459">
        <v>36861</v>
      </c>
      <c r="E113" s="457" t="s">
        <v>512</v>
      </c>
      <c r="F113" s="457"/>
      <c r="G113" s="457"/>
      <c r="H113" s="457"/>
      <c r="I113" s="457"/>
      <c r="J113" s="471">
        <v>8000</v>
      </c>
    </row>
    <row r="114" spans="1:11" s="328" customFormat="1" ht="12.75" x14ac:dyDescent="0.2">
      <c r="A114" s="457" t="s">
        <v>248</v>
      </c>
      <c r="B114" s="457" t="s">
        <v>485</v>
      </c>
      <c r="C114" s="458" t="s">
        <v>275</v>
      </c>
      <c r="D114" s="459">
        <v>36861</v>
      </c>
      <c r="E114" s="457" t="s">
        <v>486</v>
      </c>
      <c r="F114" s="457"/>
      <c r="G114" s="457"/>
      <c r="H114" s="457"/>
      <c r="I114" s="457"/>
      <c r="J114" s="471">
        <v>-7632</v>
      </c>
    </row>
    <row r="115" spans="1:11" s="328" customFormat="1" ht="12.75" x14ac:dyDescent="0.2">
      <c r="A115" s="457" t="s">
        <v>435</v>
      </c>
      <c r="B115" s="457" t="s">
        <v>485</v>
      </c>
      <c r="C115" s="458" t="s">
        <v>275</v>
      </c>
      <c r="D115" s="459">
        <v>36861</v>
      </c>
      <c r="E115" s="457" t="s">
        <v>513</v>
      </c>
      <c r="F115" s="457"/>
      <c r="G115" s="457"/>
      <c r="H115" s="457"/>
      <c r="I115" s="457"/>
      <c r="J115" s="471">
        <v>-8000</v>
      </c>
    </row>
    <row r="116" spans="1:11" s="328" customFormat="1" ht="27.75" customHeight="1" x14ac:dyDescent="0.2">
      <c r="A116" s="457" t="s">
        <v>244</v>
      </c>
      <c r="B116" s="457" t="s">
        <v>448</v>
      </c>
      <c r="C116" s="458" t="s">
        <v>275</v>
      </c>
      <c r="D116" s="459">
        <v>36861</v>
      </c>
      <c r="E116" s="479" t="s">
        <v>449</v>
      </c>
      <c r="F116" s="479"/>
      <c r="G116" s="479"/>
      <c r="H116" s="479"/>
      <c r="I116" s="479"/>
      <c r="J116" s="471">
        <v>-28917.5</v>
      </c>
    </row>
    <row r="117" spans="1:11" s="328" customFormat="1" ht="12.75" x14ac:dyDescent="0.2">
      <c r="A117" s="457" t="s">
        <v>248</v>
      </c>
      <c r="B117" s="457" t="s">
        <v>448</v>
      </c>
      <c r="C117" s="458" t="s">
        <v>275</v>
      </c>
      <c r="D117" s="459">
        <v>36861</v>
      </c>
      <c r="E117" s="457" t="s">
        <v>487</v>
      </c>
      <c r="F117" s="457"/>
      <c r="G117" s="457"/>
      <c r="H117" s="457"/>
      <c r="I117" s="457"/>
      <c r="J117" s="471">
        <v>-19570</v>
      </c>
    </row>
    <row r="118" spans="1:11" s="328" customFormat="1" ht="24" customHeight="1" x14ac:dyDescent="0.2">
      <c r="A118" s="457" t="s">
        <v>435</v>
      </c>
      <c r="B118" s="457" t="s">
        <v>40</v>
      </c>
      <c r="C118" s="458" t="s">
        <v>256</v>
      </c>
      <c r="D118" s="459">
        <v>36861</v>
      </c>
      <c r="E118" s="479" t="s">
        <v>514</v>
      </c>
      <c r="F118" s="479"/>
      <c r="G118" s="479"/>
      <c r="H118" s="479"/>
      <c r="I118" s="479"/>
      <c r="J118" s="471">
        <v>7250</v>
      </c>
    </row>
    <row r="119" spans="1:11" s="328" customFormat="1" ht="24" customHeight="1" x14ac:dyDescent="0.2">
      <c r="A119" s="457" t="s">
        <v>244</v>
      </c>
      <c r="B119" s="457" t="s">
        <v>291</v>
      </c>
      <c r="C119" s="458" t="s">
        <v>275</v>
      </c>
      <c r="D119" s="459">
        <v>36861</v>
      </c>
      <c r="E119" s="479" t="s">
        <v>450</v>
      </c>
      <c r="F119" s="479"/>
      <c r="G119" s="479"/>
      <c r="H119" s="479"/>
      <c r="I119" s="479"/>
      <c r="J119" s="471">
        <v>-32438.21</v>
      </c>
      <c r="K119" s="329"/>
    </row>
    <row r="120" spans="1:11" s="328" customFormat="1" ht="27.75" customHeight="1" x14ac:dyDescent="0.2">
      <c r="A120" s="457" t="s">
        <v>248</v>
      </c>
      <c r="B120" s="457" t="s">
        <v>291</v>
      </c>
      <c r="C120" s="458" t="s">
        <v>275</v>
      </c>
      <c r="D120" s="459">
        <v>36861</v>
      </c>
      <c r="E120" s="479" t="s">
        <v>488</v>
      </c>
      <c r="F120" s="479"/>
      <c r="G120" s="479"/>
      <c r="H120" s="479"/>
      <c r="I120" s="479"/>
      <c r="J120" s="471">
        <v>-24309</v>
      </c>
      <c r="K120" s="329"/>
    </row>
    <row r="121" spans="1:11" s="328" customFormat="1" ht="27" customHeight="1" x14ac:dyDescent="0.2">
      <c r="A121" s="457" t="s">
        <v>248</v>
      </c>
      <c r="B121" s="457" t="s">
        <v>17</v>
      </c>
      <c r="C121" s="458" t="s">
        <v>256</v>
      </c>
      <c r="D121" s="459">
        <v>36861</v>
      </c>
      <c r="E121" s="479" t="s">
        <v>62</v>
      </c>
      <c r="F121" s="479"/>
      <c r="G121" s="479"/>
      <c r="H121" s="479"/>
      <c r="I121" s="479"/>
      <c r="J121" s="471">
        <f>300+5900</f>
        <v>6200</v>
      </c>
    </row>
    <row r="122" spans="1:11" s="328" customFormat="1" ht="35.25" customHeight="1" x14ac:dyDescent="0.2">
      <c r="A122" s="457" t="s">
        <v>248</v>
      </c>
      <c r="B122" s="457" t="s">
        <v>489</v>
      </c>
      <c r="C122" s="458" t="s">
        <v>254</v>
      </c>
      <c r="D122" s="459">
        <v>36831</v>
      </c>
      <c r="E122" s="479" t="s">
        <v>101</v>
      </c>
      <c r="F122" s="479"/>
      <c r="G122" s="479"/>
      <c r="H122" s="479"/>
      <c r="I122" s="479"/>
      <c r="J122" s="471">
        <v>49463</v>
      </c>
    </row>
    <row r="123" spans="1:11" s="328" customFormat="1" ht="21.75" customHeight="1" x14ac:dyDescent="0.2">
      <c r="A123" s="457" t="s">
        <v>435</v>
      </c>
      <c r="B123" s="457" t="s">
        <v>283</v>
      </c>
      <c r="C123" s="458" t="s">
        <v>262</v>
      </c>
      <c r="D123" s="459">
        <v>36861</v>
      </c>
      <c r="E123" s="479" t="s">
        <v>516</v>
      </c>
      <c r="F123" s="479"/>
      <c r="G123" s="479"/>
      <c r="H123" s="479"/>
      <c r="I123" s="479"/>
      <c r="J123" s="471">
        <v>9900</v>
      </c>
    </row>
    <row r="124" spans="1:11" s="328" customFormat="1" ht="23.25" customHeight="1" x14ac:dyDescent="0.2">
      <c r="A124" s="457" t="s">
        <v>435</v>
      </c>
      <c r="B124" s="457" t="s">
        <v>261</v>
      </c>
      <c r="C124" s="458" t="s">
        <v>262</v>
      </c>
      <c r="D124" s="459">
        <v>36861</v>
      </c>
      <c r="E124" s="479" t="s">
        <v>517</v>
      </c>
      <c r="F124" s="479"/>
      <c r="G124" s="479"/>
      <c r="H124" s="479"/>
      <c r="I124" s="479"/>
      <c r="J124" s="471">
        <v>-7973.5</v>
      </c>
    </row>
    <row r="125" spans="1:11" s="328" customFormat="1" ht="12.75" x14ac:dyDescent="0.2">
      <c r="A125" s="457" t="s">
        <v>435</v>
      </c>
      <c r="B125" s="457" t="s">
        <v>41</v>
      </c>
      <c r="C125" s="458" t="s">
        <v>294</v>
      </c>
      <c r="D125" s="459">
        <v>36892</v>
      </c>
      <c r="E125" s="457" t="s">
        <v>410</v>
      </c>
      <c r="F125" s="457"/>
      <c r="G125" s="457"/>
      <c r="H125" s="457"/>
      <c r="I125" s="457"/>
      <c r="J125" s="471">
        <v>-7354.1</v>
      </c>
    </row>
    <row r="126" spans="1:11" s="328" customFormat="1" ht="27" customHeight="1" x14ac:dyDescent="0.2">
      <c r="A126" s="457" t="s">
        <v>435</v>
      </c>
      <c r="B126" s="457" t="s">
        <v>519</v>
      </c>
      <c r="C126" s="458" t="s">
        <v>294</v>
      </c>
      <c r="D126" s="459">
        <v>36861</v>
      </c>
      <c r="E126" s="479" t="s">
        <v>98</v>
      </c>
      <c r="F126" s="479"/>
      <c r="G126" s="479"/>
      <c r="H126" s="479"/>
      <c r="I126" s="479"/>
      <c r="J126" s="471">
        <v>18635</v>
      </c>
      <c r="K126" s="329"/>
    </row>
    <row r="127" spans="1:11" s="328" customFormat="1" ht="21" customHeight="1" x14ac:dyDescent="0.2">
      <c r="A127" s="457" t="s">
        <v>377</v>
      </c>
      <c r="B127" s="457" t="s">
        <v>6</v>
      </c>
      <c r="C127" s="458" t="s">
        <v>294</v>
      </c>
      <c r="D127" s="459">
        <v>36861</v>
      </c>
      <c r="E127" s="479" t="s">
        <v>19</v>
      </c>
      <c r="F127" s="479"/>
      <c r="G127" s="479"/>
      <c r="H127" s="479"/>
      <c r="I127" s="479"/>
      <c r="J127" s="471">
        <v>-5646.85</v>
      </c>
    </row>
    <row r="128" spans="1:11" s="328" customFormat="1" ht="24" customHeight="1" x14ac:dyDescent="0.2">
      <c r="A128" s="457" t="s">
        <v>248</v>
      </c>
      <c r="B128" s="457" t="s">
        <v>269</v>
      </c>
      <c r="C128" s="458" t="s">
        <v>256</v>
      </c>
      <c r="D128" s="459">
        <v>36861</v>
      </c>
      <c r="E128" s="479" t="s">
        <v>409</v>
      </c>
      <c r="F128" s="479"/>
      <c r="G128" s="479"/>
      <c r="H128" s="479"/>
      <c r="I128" s="479"/>
      <c r="J128" s="471">
        <v>-16975</v>
      </c>
      <c r="K128" s="329"/>
    </row>
    <row r="129" spans="1:11" s="328" customFormat="1" ht="36.75" customHeight="1" x14ac:dyDescent="0.2">
      <c r="A129" s="457" t="s">
        <v>435</v>
      </c>
      <c r="B129" s="457" t="s">
        <v>269</v>
      </c>
      <c r="C129" s="458" t="s">
        <v>256</v>
      </c>
      <c r="D129" s="459">
        <v>36861</v>
      </c>
      <c r="E129" s="479" t="s">
        <v>522</v>
      </c>
      <c r="F129" s="479"/>
      <c r="G129" s="479"/>
      <c r="H129" s="479"/>
      <c r="I129" s="479"/>
      <c r="J129" s="471">
        <v>-155850</v>
      </c>
      <c r="K129" s="329"/>
    </row>
    <row r="130" spans="1:11" s="328" customFormat="1" ht="24" customHeight="1" x14ac:dyDescent="0.2">
      <c r="A130" s="457" t="s">
        <v>435</v>
      </c>
      <c r="B130" s="457" t="s">
        <v>523</v>
      </c>
      <c r="C130" s="458" t="s">
        <v>275</v>
      </c>
      <c r="D130" s="459">
        <v>36800</v>
      </c>
      <c r="E130" s="479" t="s">
        <v>99</v>
      </c>
      <c r="F130" s="479"/>
      <c r="G130" s="479"/>
      <c r="H130" s="479"/>
      <c r="I130" s="479"/>
      <c r="J130" s="471">
        <v>-10450</v>
      </c>
    </row>
    <row r="131" spans="1:11" s="328" customFormat="1" ht="12.75" x14ac:dyDescent="0.2">
      <c r="A131" s="457" t="s">
        <v>435</v>
      </c>
      <c r="B131" s="457" t="s">
        <v>524</v>
      </c>
      <c r="C131" s="458" t="s">
        <v>311</v>
      </c>
      <c r="D131" s="459">
        <v>36861</v>
      </c>
      <c r="E131" s="457" t="s">
        <v>525</v>
      </c>
      <c r="F131" s="457"/>
      <c r="G131" s="457"/>
      <c r="H131" s="457"/>
      <c r="I131" s="457"/>
      <c r="J131" s="471">
        <v>19400</v>
      </c>
      <c r="K131" s="329"/>
    </row>
    <row r="132" spans="1:11" s="328" customFormat="1" ht="26.25" customHeight="1" x14ac:dyDescent="0.2">
      <c r="A132" s="457" t="s">
        <v>377</v>
      </c>
      <c r="B132" s="457" t="s">
        <v>454</v>
      </c>
      <c r="C132" s="458" t="s">
        <v>275</v>
      </c>
      <c r="D132" s="459">
        <v>36800</v>
      </c>
      <c r="E132" s="479" t="s">
        <v>22</v>
      </c>
      <c r="F132" s="479"/>
      <c r="G132" s="479"/>
      <c r="H132" s="479"/>
      <c r="I132" s="479"/>
      <c r="J132" s="471">
        <v>20299.830000000002</v>
      </c>
    </row>
    <row r="133" spans="1:11" s="328" customFormat="1" ht="12.75" x14ac:dyDescent="0.2">
      <c r="A133" s="457" t="s">
        <v>248</v>
      </c>
      <c r="B133" s="457" t="s">
        <v>454</v>
      </c>
      <c r="C133" s="458" t="s">
        <v>275</v>
      </c>
      <c r="D133" s="459">
        <v>36861</v>
      </c>
      <c r="E133" s="457" t="s">
        <v>498</v>
      </c>
      <c r="F133" s="457"/>
      <c r="G133" s="457"/>
      <c r="H133" s="457"/>
      <c r="I133" s="457"/>
      <c r="J133" s="471">
        <v>-6750</v>
      </c>
    </row>
    <row r="134" spans="1:11" s="328" customFormat="1" ht="33" customHeight="1" x14ac:dyDescent="0.2">
      <c r="A134" s="457" t="s">
        <v>435</v>
      </c>
      <c r="B134" s="457" t="s">
        <v>454</v>
      </c>
      <c r="C134" s="458" t="s">
        <v>275</v>
      </c>
      <c r="D134" s="459">
        <v>36861</v>
      </c>
      <c r="E134" s="479" t="s">
        <v>526</v>
      </c>
      <c r="F134" s="479"/>
      <c r="G134" s="479"/>
      <c r="H134" s="479"/>
      <c r="I134" s="479"/>
      <c r="J134" s="471">
        <v>7209</v>
      </c>
    </row>
    <row r="135" spans="1:11" s="242" customFormat="1" x14ac:dyDescent="0.2">
      <c r="B135" s="242" t="s">
        <v>156</v>
      </c>
      <c r="C135" s="243"/>
      <c r="D135" s="244"/>
      <c r="E135" s="245"/>
      <c r="F135" s="246"/>
      <c r="G135" s="246"/>
      <c r="H135" s="246"/>
      <c r="I135" s="246"/>
      <c r="J135" s="472"/>
      <c r="K135" s="247">
        <f>SUM(J86:J134)</f>
        <v>-457339.09999999986</v>
      </c>
    </row>
    <row r="136" spans="1:11" s="242" customFormat="1" x14ac:dyDescent="0.2">
      <c r="C136" s="243"/>
      <c r="D136" s="244"/>
      <c r="E136" s="245"/>
      <c r="F136" s="246"/>
      <c r="G136" s="246"/>
      <c r="H136" s="246"/>
      <c r="I136" s="246"/>
      <c r="J136" s="472"/>
    </row>
    <row r="137" spans="1:11" s="242" customFormat="1" ht="12.75" x14ac:dyDescent="0.2">
      <c r="A137" s="248" t="s">
        <v>157</v>
      </c>
      <c r="C137" s="243"/>
      <c r="D137" s="244"/>
      <c r="E137" s="245"/>
      <c r="F137" s="246"/>
      <c r="G137" s="246"/>
      <c r="H137" s="246"/>
      <c r="I137" s="246"/>
      <c r="J137" s="472"/>
    </row>
    <row r="138" spans="1:11" s="249" customFormat="1" ht="11.25" x14ac:dyDescent="0.2">
      <c r="B138" s="250" t="s">
        <v>155</v>
      </c>
      <c r="C138" s="251"/>
      <c r="D138" s="252"/>
      <c r="E138" s="253"/>
      <c r="F138" s="254"/>
      <c r="G138" s="254"/>
      <c r="H138" s="254"/>
      <c r="I138" s="254"/>
      <c r="J138" s="473">
        <v>-3213.5800000000072</v>
      </c>
    </row>
    <row r="139" spans="1:11" s="328" customFormat="1" ht="22.5" customHeight="1" x14ac:dyDescent="0.2">
      <c r="A139" s="457" t="s">
        <v>245</v>
      </c>
      <c r="B139" s="457" t="s">
        <v>10</v>
      </c>
      <c r="C139" s="458" t="s">
        <v>327</v>
      </c>
      <c r="D139" s="459">
        <v>36861</v>
      </c>
      <c r="E139" s="479" t="s">
        <v>455</v>
      </c>
      <c r="F139" s="479"/>
      <c r="G139" s="479"/>
      <c r="H139" s="479"/>
      <c r="I139" s="479"/>
      <c r="J139" s="471">
        <v>1020184.81</v>
      </c>
      <c r="K139" s="329"/>
    </row>
    <row r="140" spans="1:11" s="328" customFormat="1" ht="21.75" customHeight="1" x14ac:dyDescent="0.2">
      <c r="A140" s="457" t="s">
        <v>248</v>
      </c>
      <c r="B140" s="457" t="s">
        <v>10</v>
      </c>
      <c r="C140" s="458" t="s">
        <v>327</v>
      </c>
      <c r="D140" s="459">
        <v>36892</v>
      </c>
      <c r="E140" s="479" t="s">
        <v>86</v>
      </c>
      <c r="F140" s="479"/>
      <c r="G140" s="479"/>
      <c r="H140" s="479"/>
      <c r="I140" s="479"/>
      <c r="J140" s="471">
        <v>-18186.310000000001</v>
      </c>
    </row>
    <row r="141" spans="1:11" s="328" customFormat="1" ht="12.75" x14ac:dyDescent="0.2">
      <c r="A141" s="457" t="s">
        <v>248</v>
      </c>
      <c r="B141" s="457" t="s">
        <v>12</v>
      </c>
      <c r="C141" s="458" t="s">
        <v>327</v>
      </c>
      <c r="D141" s="459">
        <v>36892</v>
      </c>
      <c r="E141" s="457" t="s">
        <v>87</v>
      </c>
      <c r="F141" s="457"/>
      <c r="G141" s="457"/>
      <c r="H141" s="457"/>
      <c r="I141" s="457"/>
      <c r="J141" s="471">
        <v>76510</v>
      </c>
    </row>
    <row r="142" spans="1:11" s="328" customFormat="1" ht="12.75" x14ac:dyDescent="0.2">
      <c r="A142" s="457" t="s">
        <v>435</v>
      </c>
      <c r="B142" s="457" t="s">
        <v>334</v>
      </c>
      <c r="C142" s="458" t="s">
        <v>254</v>
      </c>
      <c r="D142" s="459">
        <v>36831</v>
      </c>
      <c r="E142" s="457" t="s">
        <v>504</v>
      </c>
      <c r="F142" s="457"/>
      <c r="G142" s="457"/>
      <c r="H142" s="457"/>
      <c r="I142" s="457"/>
      <c r="J142" s="471">
        <v>-7800</v>
      </c>
    </row>
    <row r="143" spans="1:11" s="328" customFormat="1" ht="22.5" customHeight="1" x14ac:dyDescent="0.2">
      <c r="A143" s="457" t="s">
        <v>435</v>
      </c>
      <c r="B143" s="457" t="s">
        <v>334</v>
      </c>
      <c r="C143" s="458" t="s">
        <v>254</v>
      </c>
      <c r="D143" s="459">
        <v>36861</v>
      </c>
      <c r="E143" s="479" t="s">
        <v>425</v>
      </c>
      <c r="F143" s="479"/>
      <c r="G143" s="479"/>
      <c r="H143" s="479"/>
      <c r="I143" s="479"/>
      <c r="J143" s="471">
        <f>5250-125</f>
        <v>5125</v>
      </c>
    </row>
    <row r="144" spans="1:11" s="328" customFormat="1" ht="12.75" x14ac:dyDescent="0.2">
      <c r="A144" s="457" t="s">
        <v>248</v>
      </c>
      <c r="B144" s="457" t="s">
        <v>13</v>
      </c>
      <c r="C144" s="458" t="s">
        <v>327</v>
      </c>
      <c r="D144" s="459">
        <v>36892</v>
      </c>
      <c r="E144" s="457" t="s">
        <v>88</v>
      </c>
      <c r="F144" s="457"/>
      <c r="G144" s="457"/>
      <c r="H144" s="457"/>
      <c r="I144" s="457"/>
      <c r="J144" s="471">
        <v>286316.24</v>
      </c>
    </row>
    <row r="145" spans="1:11" s="328" customFormat="1" ht="12.75" x14ac:dyDescent="0.2">
      <c r="A145" s="457" t="s">
        <v>435</v>
      </c>
      <c r="B145" s="457" t="s">
        <v>413</v>
      </c>
      <c r="C145" s="458" t="s">
        <v>327</v>
      </c>
      <c r="D145" s="459">
        <v>36892</v>
      </c>
      <c r="E145" s="457" t="s">
        <v>89</v>
      </c>
      <c r="F145" s="457"/>
      <c r="G145" s="457"/>
      <c r="H145" s="457"/>
      <c r="I145" s="457"/>
      <c r="J145" s="471">
        <v>-323979.02</v>
      </c>
    </row>
    <row r="146" spans="1:11" s="328" customFormat="1" ht="12.75" x14ac:dyDescent="0.2">
      <c r="A146" s="457" t="s">
        <v>435</v>
      </c>
      <c r="B146" s="457" t="s">
        <v>413</v>
      </c>
      <c r="C146" s="458" t="s">
        <v>327</v>
      </c>
      <c r="D146" s="459">
        <v>36892</v>
      </c>
      <c r="E146" s="457" t="s">
        <v>90</v>
      </c>
      <c r="F146" s="457"/>
      <c r="G146" s="457"/>
      <c r="H146" s="457"/>
      <c r="I146" s="457"/>
      <c r="J146" s="471">
        <v>-153020.01</v>
      </c>
    </row>
    <row r="147" spans="1:11" s="328" customFormat="1" ht="25.5" customHeight="1" x14ac:dyDescent="0.2">
      <c r="A147" s="457" t="s">
        <v>248</v>
      </c>
      <c r="B147" s="457" t="s">
        <v>478</v>
      </c>
      <c r="C147" s="458" t="s">
        <v>259</v>
      </c>
      <c r="D147" s="459">
        <v>36831</v>
      </c>
      <c r="E147" s="479" t="s">
        <v>95</v>
      </c>
      <c r="F147" s="479"/>
      <c r="G147" s="479"/>
      <c r="H147" s="479"/>
      <c r="I147" s="479"/>
      <c r="J147" s="471">
        <v>10946</v>
      </c>
    </row>
    <row r="148" spans="1:11" s="328" customFormat="1" ht="23.25" customHeight="1" x14ac:dyDescent="0.2">
      <c r="A148" s="457" t="s">
        <v>435</v>
      </c>
      <c r="B148" s="457" t="s">
        <v>470</v>
      </c>
      <c r="C148" s="458" t="s">
        <v>259</v>
      </c>
      <c r="D148" s="459">
        <v>36861</v>
      </c>
      <c r="E148" s="479" t="s">
        <v>506</v>
      </c>
      <c r="F148" s="479"/>
      <c r="G148" s="479"/>
      <c r="H148" s="479"/>
      <c r="I148" s="479"/>
      <c r="J148" s="471">
        <v>13076.17</v>
      </c>
    </row>
    <row r="149" spans="1:11" s="328" customFormat="1" ht="21.75" customHeight="1" x14ac:dyDescent="0.2">
      <c r="A149" s="457" t="s">
        <v>435</v>
      </c>
      <c r="B149" s="457" t="s">
        <v>341</v>
      </c>
      <c r="C149" s="458" t="s">
        <v>294</v>
      </c>
      <c r="D149" s="459">
        <v>36861</v>
      </c>
      <c r="E149" s="479" t="s">
        <v>427</v>
      </c>
      <c r="F149" s="479"/>
      <c r="G149" s="479"/>
      <c r="H149" s="479"/>
      <c r="I149" s="479"/>
      <c r="J149" s="471">
        <v>28514.959999999999</v>
      </c>
      <c r="K149" s="329"/>
    </row>
    <row r="150" spans="1:11" s="328" customFormat="1" ht="24.75" customHeight="1" x14ac:dyDescent="0.2">
      <c r="A150" s="457" t="s">
        <v>244</v>
      </c>
      <c r="B150" s="457" t="s">
        <v>15</v>
      </c>
      <c r="C150" s="458" t="s">
        <v>327</v>
      </c>
      <c r="D150" s="459">
        <v>36800</v>
      </c>
      <c r="E150" s="479" t="s">
        <v>91</v>
      </c>
      <c r="F150" s="479"/>
      <c r="G150" s="479"/>
      <c r="H150" s="479"/>
      <c r="I150" s="479"/>
      <c r="J150" s="471">
        <v>-150000</v>
      </c>
    </row>
    <row r="151" spans="1:11" s="328" customFormat="1" ht="23.25" customHeight="1" x14ac:dyDescent="0.2">
      <c r="A151" s="457" t="s">
        <v>245</v>
      </c>
      <c r="B151" s="457" t="s">
        <v>15</v>
      </c>
      <c r="C151" s="458" t="s">
        <v>327</v>
      </c>
      <c r="D151" s="459">
        <v>36861</v>
      </c>
      <c r="E151" s="479" t="s">
        <v>457</v>
      </c>
      <c r="F151" s="479"/>
      <c r="G151" s="479"/>
      <c r="H151" s="479"/>
      <c r="I151" s="479"/>
      <c r="J151" s="471">
        <v>317466.69</v>
      </c>
      <c r="K151" s="329"/>
    </row>
    <row r="152" spans="1:11" s="328" customFormat="1" ht="12.75" x14ac:dyDescent="0.2">
      <c r="A152" s="457" t="s">
        <v>248</v>
      </c>
      <c r="B152" s="457" t="s">
        <v>15</v>
      </c>
      <c r="C152" s="458" t="s">
        <v>327</v>
      </c>
      <c r="D152" s="459">
        <v>36892</v>
      </c>
      <c r="E152" s="457" t="s">
        <v>92</v>
      </c>
      <c r="F152" s="457"/>
      <c r="G152" s="457"/>
      <c r="H152" s="457"/>
      <c r="I152" s="457"/>
      <c r="J152" s="471">
        <v>60441.75</v>
      </c>
    </row>
    <row r="153" spans="1:11" s="328" customFormat="1" ht="24" customHeight="1" x14ac:dyDescent="0.2">
      <c r="A153" s="457" t="s">
        <v>245</v>
      </c>
      <c r="B153" s="457" t="s">
        <v>458</v>
      </c>
      <c r="C153" s="458" t="s">
        <v>443</v>
      </c>
      <c r="D153" s="459">
        <v>36861</v>
      </c>
      <c r="E153" s="479" t="s">
        <v>459</v>
      </c>
      <c r="F153" s="479"/>
      <c r="G153" s="479"/>
      <c r="H153" s="479"/>
      <c r="I153" s="479"/>
      <c r="J153" s="471">
        <v>889898.71</v>
      </c>
      <c r="K153" s="329"/>
    </row>
    <row r="154" spans="1:11" s="328" customFormat="1" ht="24.75" customHeight="1" x14ac:dyDescent="0.2">
      <c r="A154" s="457" t="s">
        <v>248</v>
      </c>
      <c r="B154" s="457" t="s">
        <v>279</v>
      </c>
      <c r="C154" s="458" t="s">
        <v>254</v>
      </c>
      <c r="D154" s="459">
        <v>36861</v>
      </c>
      <c r="E154" s="479" t="s">
        <v>484</v>
      </c>
      <c r="F154" s="479"/>
      <c r="G154" s="479"/>
      <c r="H154" s="479"/>
      <c r="I154" s="479"/>
      <c r="J154" s="471">
        <v>-9400</v>
      </c>
    </row>
    <row r="155" spans="1:11" s="328" customFormat="1" ht="12.75" x14ac:dyDescent="0.2">
      <c r="A155" s="457" t="s">
        <v>435</v>
      </c>
      <c r="B155" s="457" t="s">
        <v>343</v>
      </c>
      <c r="C155" s="458" t="s">
        <v>262</v>
      </c>
      <c r="D155" s="459">
        <v>36892</v>
      </c>
      <c r="E155" s="457" t="s">
        <v>509</v>
      </c>
      <c r="F155" s="457"/>
      <c r="G155" s="457"/>
      <c r="H155" s="457"/>
      <c r="I155" s="457"/>
      <c r="J155" s="471">
        <v>9823.06</v>
      </c>
    </row>
    <row r="156" spans="1:11" s="328" customFormat="1" ht="21.75" customHeight="1" x14ac:dyDescent="0.2">
      <c r="A156" s="457" t="s">
        <v>245</v>
      </c>
      <c r="B156" s="457" t="s">
        <v>288</v>
      </c>
      <c r="C156" s="458" t="s">
        <v>262</v>
      </c>
      <c r="D156" s="459">
        <v>36861</v>
      </c>
      <c r="E156" s="479" t="s">
        <v>460</v>
      </c>
      <c r="F156" s="479"/>
      <c r="G156" s="479"/>
      <c r="H156" s="479"/>
      <c r="I156" s="479"/>
      <c r="J156" s="471">
        <v>15744.3</v>
      </c>
    </row>
    <row r="157" spans="1:11" s="328" customFormat="1" ht="12.75" x14ac:dyDescent="0.2">
      <c r="A157" s="457" t="s">
        <v>245</v>
      </c>
      <c r="B157" s="457" t="s">
        <v>288</v>
      </c>
      <c r="C157" s="458" t="s">
        <v>262</v>
      </c>
      <c r="D157" s="459">
        <v>36861</v>
      </c>
      <c r="E157" s="457" t="s">
        <v>93</v>
      </c>
      <c r="F157" s="457"/>
      <c r="G157" s="457"/>
      <c r="H157" s="457"/>
      <c r="I157" s="457"/>
      <c r="J157" s="471">
        <v>1484269.56</v>
      </c>
      <c r="K157" s="329"/>
    </row>
    <row r="158" spans="1:11" s="328" customFormat="1" ht="21.75" customHeight="1" x14ac:dyDescent="0.2">
      <c r="A158" s="457" t="s">
        <v>245</v>
      </c>
      <c r="B158" s="457" t="s">
        <v>461</v>
      </c>
      <c r="C158" s="458" t="s">
        <v>327</v>
      </c>
      <c r="D158" s="459">
        <v>36861</v>
      </c>
      <c r="E158" s="479" t="s">
        <v>462</v>
      </c>
      <c r="F158" s="479"/>
      <c r="G158" s="479"/>
      <c r="H158" s="479"/>
      <c r="I158" s="479"/>
      <c r="J158" s="471">
        <v>160696.76</v>
      </c>
      <c r="K158" s="329"/>
    </row>
    <row r="159" spans="1:11" s="328" customFormat="1" ht="25.5" customHeight="1" x14ac:dyDescent="0.2">
      <c r="A159" s="457" t="s">
        <v>244</v>
      </c>
      <c r="B159" s="457" t="s">
        <v>349</v>
      </c>
      <c r="C159" s="458" t="s">
        <v>327</v>
      </c>
      <c r="D159" s="459">
        <v>36861</v>
      </c>
      <c r="E159" s="479" t="s">
        <v>102</v>
      </c>
      <c r="F159" s="479"/>
      <c r="G159" s="479"/>
      <c r="H159" s="479"/>
      <c r="I159" s="479"/>
      <c r="J159" s="471">
        <v>-50437.599999999999</v>
      </c>
    </row>
    <row r="160" spans="1:11" s="328" customFormat="1" ht="22.5" customHeight="1" x14ac:dyDescent="0.2">
      <c r="A160" s="457" t="s">
        <v>244</v>
      </c>
      <c r="B160" s="457" t="s">
        <v>349</v>
      </c>
      <c r="C160" s="458" t="s">
        <v>327</v>
      </c>
      <c r="D160" s="459">
        <v>36861</v>
      </c>
      <c r="E160" s="479" t="s">
        <v>103</v>
      </c>
      <c r="F160" s="479"/>
      <c r="G160" s="479"/>
      <c r="H160" s="479"/>
      <c r="I160" s="479"/>
      <c r="J160" s="471">
        <v>-37436.559999999998</v>
      </c>
    </row>
    <row r="161" spans="1:11" s="328" customFormat="1" ht="21" customHeight="1" x14ac:dyDescent="0.2">
      <c r="A161" s="457" t="s">
        <v>435</v>
      </c>
      <c r="B161" s="457" t="s">
        <v>258</v>
      </c>
      <c r="C161" s="458" t="s">
        <v>259</v>
      </c>
      <c r="D161" s="459">
        <v>36861</v>
      </c>
      <c r="E161" s="479" t="s">
        <v>515</v>
      </c>
      <c r="F161" s="479"/>
      <c r="G161" s="479"/>
      <c r="H161" s="479"/>
      <c r="I161" s="479"/>
      <c r="J161" s="471">
        <v>-136000</v>
      </c>
      <c r="K161" s="329"/>
    </row>
    <row r="162" spans="1:11" s="328" customFormat="1" ht="12.75" x14ac:dyDescent="0.2">
      <c r="A162" s="457" t="s">
        <v>248</v>
      </c>
      <c r="B162" s="457" t="s">
        <v>293</v>
      </c>
      <c r="C162" s="458" t="s">
        <v>294</v>
      </c>
      <c r="D162" s="459">
        <v>36831</v>
      </c>
      <c r="E162" s="457" t="s">
        <v>490</v>
      </c>
      <c r="F162" s="457"/>
      <c r="G162" s="457"/>
      <c r="H162" s="457"/>
      <c r="I162" s="457"/>
      <c r="J162" s="471">
        <v>5896.25</v>
      </c>
    </row>
    <row r="163" spans="1:11" s="328" customFormat="1" ht="12.75" x14ac:dyDescent="0.2">
      <c r="A163" s="457" t="s">
        <v>248</v>
      </c>
      <c r="B163" s="457" t="s">
        <v>293</v>
      </c>
      <c r="C163" s="458" t="s">
        <v>294</v>
      </c>
      <c r="D163" s="459">
        <v>36861</v>
      </c>
      <c r="E163" s="457" t="s">
        <v>490</v>
      </c>
      <c r="F163" s="457"/>
      <c r="G163" s="457"/>
      <c r="H163" s="457"/>
      <c r="I163" s="457"/>
      <c r="J163" s="471">
        <v>-97956.75</v>
      </c>
      <c r="K163" s="329"/>
    </row>
    <row r="164" spans="1:11" s="328" customFormat="1" ht="12.75" x14ac:dyDescent="0.2">
      <c r="A164" s="457" t="s">
        <v>244</v>
      </c>
      <c r="B164" s="457" t="s">
        <v>451</v>
      </c>
      <c r="C164" s="458" t="s">
        <v>294</v>
      </c>
      <c r="D164" s="459">
        <v>36770</v>
      </c>
      <c r="E164" s="457" t="s">
        <v>452</v>
      </c>
      <c r="F164" s="457"/>
      <c r="G164" s="457"/>
      <c r="H164" s="457"/>
      <c r="I164" s="457"/>
      <c r="J164" s="471">
        <v>-13225</v>
      </c>
    </row>
    <row r="165" spans="1:11" s="328" customFormat="1" ht="24.75" customHeight="1" x14ac:dyDescent="0.2">
      <c r="A165" s="457" t="s">
        <v>245</v>
      </c>
      <c r="B165" s="457" t="s">
        <v>367</v>
      </c>
      <c r="C165" s="458" t="s">
        <v>254</v>
      </c>
      <c r="D165" s="459">
        <v>36861</v>
      </c>
      <c r="E165" s="479" t="s">
        <v>94</v>
      </c>
      <c r="F165" s="479"/>
      <c r="G165" s="479"/>
      <c r="H165" s="479"/>
      <c r="I165" s="479"/>
      <c r="J165" s="471">
        <v>89031.11</v>
      </c>
      <c r="K165" s="329"/>
    </row>
    <row r="166" spans="1:11" s="328" customFormat="1" ht="12.75" x14ac:dyDescent="0.2">
      <c r="A166" s="457" t="s">
        <v>435</v>
      </c>
      <c r="B166" s="457" t="s">
        <v>367</v>
      </c>
      <c r="C166" s="458" t="s">
        <v>254</v>
      </c>
      <c r="D166" s="459">
        <v>36892</v>
      </c>
      <c r="E166" s="457" t="s">
        <v>518</v>
      </c>
      <c r="F166" s="457"/>
      <c r="G166" s="457"/>
      <c r="H166" s="457"/>
      <c r="I166" s="457"/>
      <c r="J166" s="471">
        <v>47872</v>
      </c>
      <c r="K166" s="329"/>
    </row>
    <row r="167" spans="1:11" s="328" customFormat="1" ht="21" customHeight="1" x14ac:dyDescent="0.2">
      <c r="A167" s="457" t="s">
        <v>245</v>
      </c>
      <c r="B167" s="457" t="s">
        <v>463</v>
      </c>
      <c r="C167" s="458" t="s">
        <v>327</v>
      </c>
      <c r="D167" s="459">
        <v>36861</v>
      </c>
      <c r="E167" s="479" t="s">
        <v>464</v>
      </c>
      <c r="F167" s="479"/>
      <c r="G167" s="479"/>
      <c r="H167" s="479"/>
      <c r="I167" s="479"/>
      <c r="J167" s="471">
        <v>189681</v>
      </c>
      <c r="K167" s="329"/>
    </row>
    <row r="168" spans="1:11" s="328" customFormat="1" ht="12.75" x14ac:dyDescent="0.2">
      <c r="A168" s="457" t="s">
        <v>248</v>
      </c>
      <c r="B168" s="457" t="s">
        <v>463</v>
      </c>
      <c r="C168" s="458" t="s">
        <v>327</v>
      </c>
      <c r="D168" s="459">
        <v>36861</v>
      </c>
      <c r="E168" s="457" t="s">
        <v>491</v>
      </c>
      <c r="F168" s="457"/>
      <c r="G168" s="457"/>
      <c r="H168" s="457"/>
      <c r="I168" s="457"/>
      <c r="J168" s="471">
        <v>38953.9</v>
      </c>
    </row>
    <row r="169" spans="1:11" s="328" customFormat="1" ht="26.25" customHeight="1" x14ac:dyDescent="0.2">
      <c r="A169" s="457" t="s">
        <v>435</v>
      </c>
      <c r="B169" s="457" t="s">
        <v>42</v>
      </c>
      <c r="C169" s="458" t="s">
        <v>294</v>
      </c>
      <c r="D169" s="459">
        <v>36861</v>
      </c>
      <c r="E169" s="479" t="s">
        <v>104</v>
      </c>
      <c r="F169" s="479"/>
      <c r="G169" s="479"/>
      <c r="H169" s="479"/>
      <c r="I169" s="479"/>
      <c r="J169" s="471">
        <v>-2615664.92</v>
      </c>
    </row>
    <row r="170" spans="1:11" s="328" customFormat="1" ht="22.5" customHeight="1" x14ac:dyDescent="0.2">
      <c r="A170" s="457" t="s">
        <v>248</v>
      </c>
      <c r="B170" s="457" t="s">
        <v>324</v>
      </c>
      <c r="C170" s="458" t="s">
        <v>262</v>
      </c>
      <c r="D170" s="459">
        <v>36861</v>
      </c>
      <c r="E170" s="479" t="s">
        <v>492</v>
      </c>
      <c r="F170" s="479"/>
      <c r="G170" s="479"/>
      <c r="H170" s="479"/>
      <c r="I170" s="479"/>
      <c r="J170" s="471">
        <v>10350</v>
      </c>
    </row>
    <row r="171" spans="1:11" s="328" customFormat="1" ht="24.75" customHeight="1" x14ac:dyDescent="0.2">
      <c r="A171" s="457" t="s">
        <v>245</v>
      </c>
      <c r="B171" s="457" t="s">
        <v>326</v>
      </c>
      <c r="C171" s="458" t="s">
        <v>327</v>
      </c>
      <c r="D171" s="459">
        <v>36861</v>
      </c>
      <c r="E171" s="479" t="s">
        <v>465</v>
      </c>
      <c r="F171" s="479"/>
      <c r="G171" s="479"/>
      <c r="H171" s="479"/>
      <c r="I171" s="479"/>
      <c r="J171" s="471">
        <v>796956.99</v>
      </c>
      <c r="K171" s="329"/>
    </row>
    <row r="172" spans="1:11" s="328" customFormat="1" ht="21.75" customHeight="1" x14ac:dyDescent="0.2">
      <c r="A172" s="457" t="s">
        <v>435</v>
      </c>
      <c r="B172" s="457" t="s">
        <v>520</v>
      </c>
      <c r="C172" s="458" t="s">
        <v>311</v>
      </c>
      <c r="D172" s="459">
        <v>36861</v>
      </c>
      <c r="E172" s="479" t="s">
        <v>521</v>
      </c>
      <c r="F172" s="479"/>
      <c r="G172" s="479"/>
      <c r="H172" s="479"/>
      <c r="I172" s="479"/>
      <c r="J172" s="471">
        <v>-20700</v>
      </c>
      <c r="K172" s="329"/>
    </row>
    <row r="173" spans="1:11" s="328" customFormat="1" ht="12.75" x14ac:dyDescent="0.2">
      <c r="A173" s="457" t="s">
        <v>245</v>
      </c>
      <c r="B173" s="457" t="s">
        <v>466</v>
      </c>
      <c r="C173" s="458" t="s">
        <v>254</v>
      </c>
      <c r="D173" s="459">
        <v>36861</v>
      </c>
      <c r="E173" s="457" t="s">
        <v>105</v>
      </c>
      <c r="F173" s="457"/>
      <c r="G173" s="457"/>
      <c r="H173" s="457"/>
      <c r="I173" s="457"/>
      <c r="J173" s="471">
        <v>35530.11</v>
      </c>
      <c r="K173" s="329"/>
    </row>
    <row r="174" spans="1:11" s="328" customFormat="1" ht="12.75" x14ac:dyDescent="0.2">
      <c r="A174" s="457" t="s">
        <v>248</v>
      </c>
      <c r="B174" s="457" t="s">
        <v>411</v>
      </c>
      <c r="C174" s="458" t="s">
        <v>275</v>
      </c>
      <c r="D174" s="459">
        <v>36861</v>
      </c>
      <c r="E174" s="457" t="s">
        <v>493</v>
      </c>
      <c r="F174" s="457"/>
      <c r="G174" s="457"/>
      <c r="H174" s="457"/>
      <c r="I174" s="457"/>
      <c r="J174" s="471">
        <v>-7500</v>
      </c>
    </row>
    <row r="175" spans="1:11" s="328" customFormat="1" ht="24" customHeight="1" x14ac:dyDescent="0.2">
      <c r="A175" s="457" t="s">
        <v>377</v>
      </c>
      <c r="B175" s="457" t="s">
        <v>20</v>
      </c>
      <c r="C175" s="458" t="s">
        <v>259</v>
      </c>
      <c r="D175" s="459">
        <v>36861</v>
      </c>
      <c r="E175" s="479" t="s">
        <v>21</v>
      </c>
      <c r="F175" s="479"/>
      <c r="G175" s="479"/>
      <c r="H175" s="479"/>
      <c r="I175" s="479"/>
      <c r="J175" s="471">
        <v>-15000</v>
      </c>
    </row>
    <row r="176" spans="1:11" s="328" customFormat="1" ht="35.25" customHeight="1" x14ac:dyDescent="0.2">
      <c r="A176" s="457" t="s">
        <v>248</v>
      </c>
      <c r="B176" s="457" t="s">
        <v>330</v>
      </c>
      <c r="C176" s="458" t="s">
        <v>259</v>
      </c>
      <c r="D176" s="459">
        <v>36800</v>
      </c>
      <c r="E176" s="479" t="s">
        <v>52</v>
      </c>
      <c r="F176" s="479"/>
      <c r="G176" s="479"/>
      <c r="H176" s="479"/>
      <c r="I176" s="479"/>
      <c r="J176" s="471">
        <v>-118763.25</v>
      </c>
    </row>
    <row r="177" spans="1:20" s="328" customFormat="1" ht="27" customHeight="1" x14ac:dyDescent="0.2">
      <c r="A177" s="457" t="s">
        <v>248</v>
      </c>
      <c r="B177" s="457" t="s">
        <v>330</v>
      </c>
      <c r="C177" s="458" t="s">
        <v>259</v>
      </c>
      <c r="D177" s="459">
        <v>36831</v>
      </c>
      <c r="E177" s="479" t="s">
        <v>494</v>
      </c>
      <c r="F177" s="479"/>
      <c r="G177" s="479"/>
      <c r="H177" s="479"/>
      <c r="I177" s="479"/>
      <c r="J177" s="471">
        <v>-16375.48</v>
      </c>
    </row>
    <row r="178" spans="1:20" s="328" customFormat="1" ht="35.25" customHeight="1" x14ac:dyDescent="0.2">
      <c r="A178" s="457" t="s">
        <v>248</v>
      </c>
      <c r="B178" s="457" t="s">
        <v>330</v>
      </c>
      <c r="C178" s="458" t="s">
        <v>259</v>
      </c>
      <c r="D178" s="459">
        <v>36861</v>
      </c>
      <c r="E178" s="479" t="s">
        <v>495</v>
      </c>
      <c r="F178" s="479"/>
      <c r="G178" s="479"/>
      <c r="H178" s="479"/>
      <c r="I178" s="479"/>
      <c r="J178" s="471">
        <v>-2280683.2200000002</v>
      </c>
    </row>
    <row r="179" spans="1:20" s="328" customFormat="1" ht="24.75" customHeight="1" x14ac:dyDescent="0.2">
      <c r="A179" s="457" t="s">
        <v>244</v>
      </c>
      <c r="B179" s="457" t="s">
        <v>412</v>
      </c>
      <c r="C179" s="458" t="s">
        <v>327</v>
      </c>
      <c r="D179" s="459">
        <v>36861</v>
      </c>
      <c r="E179" s="479" t="s">
        <v>453</v>
      </c>
      <c r="F179" s="479"/>
      <c r="G179" s="479"/>
      <c r="H179" s="479"/>
      <c r="I179" s="479"/>
      <c r="J179" s="471">
        <v>-12584.09</v>
      </c>
    </row>
    <row r="180" spans="1:20" s="328" customFormat="1" ht="24" customHeight="1" x14ac:dyDescent="0.2">
      <c r="A180" s="457" t="s">
        <v>245</v>
      </c>
      <c r="B180" s="457" t="s">
        <v>412</v>
      </c>
      <c r="C180" s="458" t="s">
        <v>327</v>
      </c>
      <c r="D180" s="459">
        <v>36861</v>
      </c>
      <c r="E180" s="479" t="s">
        <v>467</v>
      </c>
      <c r="F180" s="479"/>
      <c r="G180" s="479"/>
      <c r="H180" s="479"/>
      <c r="I180" s="479"/>
      <c r="J180" s="471">
        <v>442273.88</v>
      </c>
      <c r="K180" s="329"/>
    </row>
    <row r="181" spans="1:20" s="328" customFormat="1" ht="24.75" customHeight="1" x14ac:dyDescent="0.2">
      <c r="A181" s="457" t="s">
        <v>245</v>
      </c>
      <c r="B181" s="457" t="s">
        <v>468</v>
      </c>
      <c r="C181" s="458" t="s">
        <v>327</v>
      </c>
      <c r="D181" s="459">
        <v>36861</v>
      </c>
      <c r="E181" s="479" t="s">
        <v>469</v>
      </c>
      <c r="F181" s="479"/>
      <c r="G181" s="479"/>
      <c r="H181" s="479"/>
      <c r="I181" s="479"/>
      <c r="J181" s="471">
        <v>28355.56</v>
      </c>
      <c r="K181" s="329"/>
    </row>
    <row r="182" spans="1:20" s="328" customFormat="1" ht="12.75" x14ac:dyDescent="0.2">
      <c r="A182" s="457" t="s">
        <v>248</v>
      </c>
      <c r="B182" s="457" t="s">
        <v>468</v>
      </c>
      <c r="C182" s="458" t="s">
        <v>327</v>
      </c>
      <c r="D182" s="459">
        <v>36861</v>
      </c>
      <c r="E182" s="457" t="s">
        <v>497</v>
      </c>
      <c r="F182" s="457"/>
      <c r="G182" s="457"/>
      <c r="H182" s="457"/>
      <c r="I182" s="457"/>
      <c r="J182" s="471">
        <v>10431.26</v>
      </c>
    </row>
    <row r="183" spans="1:20" s="328" customFormat="1" ht="25.5" customHeight="1" x14ac:dyDescent="0.2">
      <c r="A183" s="457" t="s">
        <v>248</v>
      </c>
      <c r="B183" s="457" t="s">
        <v>468</v>
      </c>
      <c r="C183" s="458" t="s">
        <v>327</v>
      </c>
      <c r="D183" s="459">
        <v>36861</v>
      </c>
      <c r="E183" s="479" t="s">
        <v>496</v>
      </c>
      <c r="F183" s="479"/>
      <c r="G183" s="479"/>
      <c r="H183" s="479"/>
      <c r="I183" s="479"/>
      <c r="J183" s="471">
        <v>22522.1</v>
      </c>
      <c r="K183" s="329"/>
    </row>
    <row r="184" spans="1:20" x14ac:dyDescent="0.2">
      <c r="B184" s="8" t="s">
        <v>158</v>
      </c>
      <c r="D184" s="226"/>
      <c r="E184" s="227"/>
      <c r="F184" s="228"/>
      <c r="J184" s="229"/>
      <c r="K184" s="255">
        <f>SUM(J138:J183)</f>
        <v>8942.379999999439</v>
      </c>
    </row>
    <row r="185" spans="1:20" x14ac:dyDescent="0.2">
      <c r="D185" s="226"/>
      <c r="E185" s="227"/>
      <c r="F185" s="228"/>
      <c r="H185" s="8"/>
      <c r="J185" s="229"/>
    </row>
    <row r="186" spans="1:20" ht="11.25" thickBot="1" x14ac:dyDescent="0.25">
      <c r="D186" s="226"/>
      <c r="E186" s="227"/>
      <c r="F186" s="228"/>
      <c r="J186" s="229"/>
    </row>
    <row r="187" spans="1:20" s="268" customFormat="1" ht="13.5" customHeight="1" x14ac:dyDescent="0.2">
      <c r="A187" s="256"/>
      <c r="B187" s="257" t="s">
        <v>159</v>
      </c>
      <c r="C187" s="258"/>
      <c r="D187" s="259"/>
      <c r="E187" s="260"/>
      <c r="F187" s="261"/>
      <c r="G187" s="262"/>
      <c r="H187" s="263"/>
      <c r="I187" s="263"/>
      <c r="J187" s="338"/>
      <c r="K187" s="264"/>
      <c r="L187" s="265"/>
      <c r="M187" s="265"/>
      <c r="N187" s="266"/>
      <c r="O187" s="265"/>
      <c r="P187" s="267"/>
      <c r="Q187" s="265"/>
      <c r="R187" s="267"/>
      <c r="S187" s="265"/>
      <c r="T187" s="265"/>
    </row>
    <row r="188" spans="1:20" s="268" customFormat="1" ht="13.5" customHeight="1" thickBot="1" x14ac:dyDescent="0.25">
      <c r="A188" s="447" t="s">
        <v>248</v>
      </c>
      <c r="B188" s="448" t="s">
        <v>77</v>
      </c>
      <c r="C188" s="449" t="s">
        <v>327</v>
      </c>
      <c r="D188" s="450">
        <v>36892</v>
      </c>
      <c r="E188" s="451" t="s">
        <v>78</v>
      </c>
      <c r="F188" s="452"/>
      <c r="G188" s="453"/>
      <c r="H188" s="454"/>
      <c r="I188" s="454"/>
      <c r="J188" s="455">
        <v>356033.1</v>
      </c>
      <c r="K188" s="264"/>
      <c r="L188" s="265"/>
      <c r="M188" s="265"/>
      <c r="N188" s="265"/>
      <c r="O188" s="265"/>
      <c r="P188" s="265"/>
      <c r="Q188" s="265"/>
      <c r="R188" s="265"/>
      <c r="S188" s="265"/>
      <c r="T188" s="265"/>
    </row>
    <row r="189" spans="1:20" s="268" customFormat="1" ht="13.5" thickBot="1" x14ac:dyDescent="0.25">
      <c r="A189" s="269"/>
      <c r="B189" s="269"/>
      <c r="C189" s="270"/>
      <c r="D189" s="271"/>
      <c r="E189" s="272"/>
      <c r="F189" s="273"/>
      <c r="G189" s="273"/>
      <c r="H189" s="273"/>
      <c r="I189" s="273"/>
      <c r="J189" s="339"/>
      <c r="K189" s="264"/>
      <c r="L189" s="265"/>
      <c r="M189" s="265"/>
      <c r="N189" s="266"/>
      <c r="O189" s="265"/>
      <c r="P189" s="267"/>
      <c r="Q189" s="265"/>
      <c r="R189" s="267"/>
      <c r="S189" s="265"/>
      <c r="T189" s="265"/>
    </row>
    <row r="190" spans="1:20" s="268" customFormat="1" ht="12" customHeight="1" x14ac:dyDescent="0.2">
      <c r="A190" s="274"/>
      <c r="B190" s="275" t="s">
        <v>160</v>
      </c>
      <c r="C190" s="276"/>
      <c r="D190" s="277"/>
      <c r="E190" s="278"/>
      <c r="F190" s="279"/>
      <c r="G190" s="279"/>
      <c r="H190" s="279"/>
      <c r="I190" s="279"/>
      <c r="J190" s="340"/>
      <c r="K190" s="264"/>
      <c r="L190" s="265"/>
      <c r="M190" s="265"/>
      <c r="N190" s="266"/>
      <c r="O190" s="265"/>
      <c r="P190" s="267"/>
      <c r="Q190" s="265"/>
      <c r="R190" s="267"/>
      <c r="S190" s="265"/>
      <c r="T190" s="265"/>
    </row>
    <row r="191" spans="1:20" s="283" customFormat="1" x14ac:dyDescent="0.2">
      <c r="A191" s="280"/>
      <c r="B191" s="281"/>
      <c r="C191" s="282"/>
      <c r="D191" s="282"/>
      <c r="E191" s="281"/>
      <c r="F191" s="281"/>
      <c r="G191" s="281"/>
      <c r="H191" s="281"/>
      <c r="I191" s="281"/>
      <c r="J191" s="337"/>
      <c r="O191" s="284"/>
      <c r="Q191" s="284"/>
      <c r="T191" s="285"/>
    </row>
    <row r="192" spans="1:20" s="466" customFormat="1" x14ac:dyDescent="0.2">
      <c r="A192" s="461" t="s">
        <v>435</v>
      </c>
      <c r="B192" s="462" t="s">
        <v>444</v>
      </c>
      <c r="C192" s="463" t="s">
        <v>327</v>
      </c>
      <c r="D192" s="464">
        <v>36800</v>
      </c>
      <c r="E192" s="462" t="s">
        <v>403</v>
      </c>
      <c r="F192" s="462"/>
      <c r="G192" s="462"/>
      <c r="H192" s="462"/>
      <c r="I192" s="462"/>
      <c r="J192" s="465">
        <v>40122598.82</v>
      </c>
    </row>
    <row r="193" spans="1:20" s="466" customFormat="1" x14ac:dyDescent="0.2">
      <c r="A193" s="461" t="s">
        <v>435</v>
      </c>
      <c r="B193" s="462" t="s">
        <v>444</v>
      </c>
      <c r="C193" s="463" t="s">
        <v>327</v>
      </c>
      <c r="D193" s="464">
        <v>36800</v>
      </c>
      <c r="E193" s="462" t="s">
        <v>404</v>
      </c>
      <c r="F193" s="462"/>
      <c r="G193" s="462"/>
      <c r="H193" s="462"/>
      <c r="I193" s="462"/>
      <c r="J193" s="465">
        <v>-40100673.479999997</v>
      </c>
      <c r="O193" s="467"/>
      <c r="Q193" s="467"/>
      <c r="T193" s="468"/>
    </row>
    <row r="194" spans="1:20" s="466" customFormat="1" x14ac:dyDescent="0.2">
      <c r="A194" s="461" t="s">
        <v>248</v>
      </c>
      <c r="B194" s="462" t="s">
        <v>445</v>
      </c>
      <c r="C194" s="463" t="s">
        <v>327</v>
      </c>
      <c r="D194" s="464">
        <v>36800</v>
      </c>
      <c r="E194" s="462" t="s">
        <v>398</v>
      </c>
      <c r="F194" s="462"/>
      <c r="G194" s="462"/>
      <c r="H194" s="462"/>
      <c r="I194" s="462"/>
      <c r="J194" s="465">
        <v>27871</v>
      </c>
      <c r="O194" s="467"/>
      <c r="Q194" s="467"/>
      <c r="T194" s="468"/>
    </row>
    <row r="195" spans="1:20" s="466" customFormat="1" x14ac:dyDescent="0.2">
      <c r="A195" s="461" t="s">
        <v>248</v>
      </c>
      <c r="B195" s="462" t="s">
        <v>445</v>
      </c>
      <c r="C195" s="463" t="s">
        <v>327</v>
      </c>
      <c r="D195" s="464">
        <v>36800</v>
      </c>
      <c r="E195" s="462" t="s">
        <v>399</v>
      </c>
      <c r="F195" s="462"/>
      <c r="G195" s="462"/>
      <c r="H195" s="462"/>
      <c r="I195" s="462"/>
      <c r="J195" s="465">
        <v>-27335</v>
      </c>
      <c r="O195" s="467"/>
      <c r="Q195" s="467"/>
      <c r="T195" s="468"/>
    </row>
    <row r="196" spans="1:20" s="466" customFormat="1" x14ac:dyDescent="0.2">
      <c r="A196" s="461" t="s">
        <v>435</v>
      </c>
      <c r="B196" s="462" t="s">
        <v>15</v>
      </c>
      <c r="C196" s="463" t="s">
        <v>327</v>
      </c>
      <c r="D196" s="464">
        <v>36800</v>
      </c>
      <c r="E196" s="462" t="s">
        <v>403</v>
      </c>
      <c r="F196" s="462"/>
      <c r="G196" s="462"/>
      <c r="H196" s="462"/>
      <c r="I196" s="462"/>
      <c r="J196" s="465">
        <v>126728</v>
      </c>
      <c r="O196" s="467"/>
      <c r="Q196" s="467"/>
      <c r="T196" s="468"/>
    </row>
    <row r="197" spans="1:20" s="466" customFormat="1" x14ac:dyDescent="0.2">
      <c r="A197" s="461" t="s">
        <v>435</v>
      </c>
      <c r="B197" s="462" t="s">
        <v>15</v>
      </c>
      <c r="C197" s="463" t="s">
        <v>327</v>
      </c>
      <c r="D197" s="464">
        <v>36800</v>
      </c>
      <c r="E197" s="462" t="s">
        <v>404</v>
      </c>
      <c r="F197" s="462"/>
      <c r="G197" s="462"/>
      <c r="H197" s="462"/>
      <c r="I197" s="462"/>
      <c r="J197" s="465">
        <v>-127623</v>
      </c>
      <c r="O197" s="467"/>
      <c r="Q197" s="467"/>
      <c r="T197" s="468"/>
    </row>
    <row r="198" spans="1:20" s="466" customFormat="1" x14ac:dyDescent="0.2">
      <c r="A198" s="461" t="s">
        <v>248</v>
      </c>
      <c r="B198" s="462" t="s">
        <v>458</v>
      </c>
      <c r="C198" s="463" t="s">
        <v>327</v>
      </c>
      <c r="D198" s="464">
        <v>36800</v>
      </c>
      <c r="E198" s="462" t="s">
        <v>399</v>
      </c>
      <c r="F198" s="462"/>
      <c r="G198" s="462"/>
      <c r="H198" s="462"/>
      <c r="I198" s="462"/>
      <c r="J198" s="465">
        <v>-10417</v>
      </c>
      <c r="O198" s="467"/>
      <c r="Q198" s="467"/>
      <c r="T198" s="468"/>
    </row>
    <row r="199" spans="1:20" s="466" customFormat="1" x14ac:dyDescent="0.2">
      <c r="A199" s="461" t="s">
        <v>248</v>
      </c>
      <c r="B199" s="462" t="s">
        <v>458</v>
      </c>
      <c r="C199" s="463" t="s">
        <v>327</v>
      </c>
      <c r="D199" s="464">
        <v>36800</v>
      </c>
      <c r="E199" s="462" t="s">
        <v>398</v>
      </c>
      <c r="F199" s="462"/>
      <c r="G199" s="462"/>
      <c r="H199" s="462"/>
      <c r="I199" s="462"/>
      <c r="J199" s="465">
        <v>7310</v>
      </c>
      <c r="O199" s="467"/>
      <c r="Q199" s="467"/>
      <c r="T199" s="468"/>
    </row>
    <row r="200" spans="1:20" s="466" customFormat="1" x14ac:dyDescent="0.2">
      <c r="A200" s="461" t="s">
        <v>248</v>
      </c>
      <c r="B200" s="462" t="s">
        <v>38</v>
      </c>
      <c r="C200" s="463" t="s">
        <v>327</v>
      </c>
      <c r="D200" s="464">
        <v>36800</v>
      </c>
      <c r="E200" s="462" t="s">
        <v>399</v>
      </c>
      <c r="F200" s="462"/>
      <c r="G200" s="462"/>
      <c r="H200" s="462"/>
      <c r="I200" s="462"/>
      <c r="J200" s="465">
        <v>-235279</v>
      </c>
      <c r="O200" s="467"/>
      <c r="Q200" s="467"/>
      <c r="T200" s="468"/>
    </row>
    <row r="201" spans="1:20" s="466" customFormat="1" x14ac:dyDescent="0.2">
      <c r="A201" s="461" t="s">
        <v>248</v>
      </c>
      <c r="B201" s="462" t="s">
        <v>38</v>
      </c>
      <c r="C201" s="463" t="s">
        <v>327</v>
      </c>
      <c r="D201" s="464">
        <v>36800</v>
      </c>
      <c r="E201" s="462" t="s">
        <v>398</v>
      </c>
      <c r="F201" s="462"/>
      <c r="G201" s="462"/>
      <c r="H201" s="462"/>
      <c r="I201" s="462"/>
      <c r="J201" s="465">
        <v>234335</v>
      </c>
      <c r="O201" s="467"/>
      <c r="Q201" s="467"/>
      <c r="T201" s="468"/>
    </row>
    <row r="202" spans="1:20" s="466" customFormat="1" x14ac:dyDescent="0.2">
      <c r="A202" s="461" t="s">
        <v>248</v>
      </c>
      <c r="B202" s="462" t="s">
        <v>400</v>
      </c>
      <c r="C202" s="463" t="s">
        <v>327</v>
      </c>
      <c r="D202" s="464">
        <v>36800</v>
      </c>
      <c r="E202" s="462" t="s">
        <v>398</v>
      </c>
      <c r="F202" s="462"/>
      <c r="G202" s="462"/>
      <c r="H202" s="462"/>
      <c r="I202" s="462"/>
      <c r="J202" s="465">
        <v>1060</v>
      </c>
      <c r="O202" s="467"/>
      <c r="Q202" s="467"/>
      <c r="T202" s="468"/>
    </row>
    <row r="203" spans="1:20" s="466" customFormat="1" x14ac:dyDescent="0.2">
      <c r="A203" s="461" t="s">
        <v>248</v>
      </c>
      <c r="B203" s="462" t="s">
        <v>400</v>
      </c>
      <c r="C203" s="463" t="s">
        <v>327</v>
      </c>
      <c r="D203" s="464">
        <v>36800</v>
      </c>
      <c r="E203" s="462" t="s">
        <v>399</v>
      </c>
      <c r="F203" s="462"/>
      <c r="G203" s="462"/>
      <c r="H203" s="462"/>
      <c r="I203" s="462"/>
      <c r="J203" s="465">
        <v>-2050</v>
      </c>
      <c r="O203" s="467"/>
      <c r="Q203" s="467"/>
      <c r="T203" s="468"/>
    </row>
    <row r="204" spans="1:20" s="466" customFormat="1" x14ac:dyDescent="0.2">
      <c r="A204" s="461" t="s">
        <v>248</v>
      </c>
      <c r="B204" s="462" t="s">
        <v>401</v>
      </c>
      <c r="C204" s="463" t="s">
        <v>327</v>
      </c>
      <c r="D204" s="464">
        <v>36739</v>
      </c>
      <c r="E204" s="462" t="s">
        <v>402</v>
      </c>
      <c r="F204" s="462"/>
      <c r="G204" s="462"/>
      <c r="H204" s="462"/>
      <c r="I204" s="462"/>
      <c r="J204" s="465">
        <v>-41501.72</v>
      </c>
      <c r="O204" s="467"/>
      <c r="Q204" s="467"/>
      <c r="T204" s="468"/>
    </row>
    <row r="205" spans="1:20" s="466" customFormat="1" x14ac:dyDescent="0.2">
      <c r="A205" s="461" t="s">
        <v>248</v>
      </c>
      <c r="B205" s="462" t="s">
        <v>466</v>
      </c>
      <c r="C205" s="463" t="s">
        <v>327</v>
      </c>
      <c r="D205" s="464">
        <v>36800</v>
      </c>
      <c r="E205" s="462" t="s">
        <v>399</v>
      </c>
      <c r="F205" s="462"/>
      <c r="G205" s="462"/>
      <c r="H205" s="462"/>
      <c r="I205" s="462"/>
      <c r="J205" s="465">
        <v>-21851</v>
      </c>
      <c r="O205" s="467"/>
      <c r="Q205" s="467"/>
      <c r="T205" s="468"/>
    </row>
    <row r="206" spans="1:20" s="466" customFormat="1" x14ac:dyDescent="0.2">
      <c r="A206" s="461" t="s">
        <v>248</v>
      </c>
      <c r="B206" s="462" t="s">
        <v>466</v>
      </c>
      <c r="C206" s="463" t="s">
        <v>327</v>
      </c>
      <c r="D206" s="464">
        <v>36800</v>
      </c>
      <c r="E206" s="462" t="s">
        <v>398</v>
      </c>
      <c r="F206" s="462"/>
      <c r="G206" s="462"/>
      <c r="H206" s="462"/>
      <c r="I206" s="462"/>
      <c r="J206" s="465">
        <v>16136</v>
      </c>
      <c r="O206" s="467"/>
      <c r="Q206" s="467"/>
      <c r="T206" s="468"/>
    </row>
    <row r="207" spans="1:20" s="466" customFormat="1" x14ac:dyDescent="0.2">
      <c r="A207" s="461" t="s">
        <v>248</v>
      </c>
      <c r="B207" s="462" t="s">
        <v>412</v>
      </c>
      <c r="C207" s="463" t="s">
        <v>327</v>
      </c>
      <c r="D207" s="464">
        <v>36800</v>
      </c>
      <c r="E207" s="462" t="s">
        <v>398</v>
      </c>
      <c r="F207" s="462"/>
      <c r="G207" s="462"/>
      <c r="H207" s="462"/>
      <c r="I207" s="462"/>
      <c r="J207" s="465">
        <v>49688</v>
      </c>
      <c r="O207" s="467"/>
      <c r="Q207" s="467"/>
      <c r="T207" s="468"/>
    </row>
    <row r="208" spans="1:20" s="466" customFormat="1" x14ac:dyDescent="0.2">
      <c r="A208" s="461" t="s">
        <v>435</v>
      </c>
      <c r="B208" s="462" t="s">
        <v>412</v>
      </c>
      <c r="C208" s="463" t="s">
        <v>327</v>
      </c>
      <c r="D208" s="464">
        <v>36800</v>
      </c>
      <c r="E208" s="462" t="s">
        <v>403</v>
      </c>
      <c r="F208" s="462"/>
      <c r="G208" s="462"/>
      <c r="H208" s="462"/>
      <c r="I208" s="462"/>
      <c r="J208" s="465">
        <v>84634</v>
      </c>
      <c r="O208" s="467"/>
      <c r="Q208" s="467"/>
      <c r="T208" s="468"/>
    </row>
    <row r="209" spans="1:20" s="466" customFormat="1" x14ac:dyDescent="0.2">
      <c r="A209" s="461" t="s">
        <v>248</v>
      </c>
      <c r="B209" s="462" t="s">
        <v>446</v>
      </c>
      <c r="C209" s="463" t="s">
        <v>327</v>
      </c>
      <c r="D209" s="464">
        <v>36800</v>
      </c>
      <c r="E209" s="462" t="s">
        <v>399</v>
      </c>
      <c r="F209" s="462"/>
      <c r="G209" s="462"/>
      <c r="H209" s="462"/>
      <c r="I209" s="462"/>
      <c r="J209" s="465">
        <v>-134322</v>
      </c>
      <c r="O209" s="467"/>
      <c r="Q209" s="467"/>
      <c r="T209" s="468"/>
    </row>
    <row r="210" spans="1:20" s="294" customFormat="1" ht="14.25" customHeight="1" thickBot="1" x14ac:dyDescent="0.25">
      <c r="A210" s="286"/>
      <c r="B210" s="287"/>
      <c r="C210" s="288"/>
      <c r="D210" s="289"/>
      <c r="E210" s="290"/>
      <c r="F210" s="291"/>
      <c r="G210" s="291"/>
      <c r="H210" s="291"/>
      <c r="I210" s="291"/>
      <c r="J210" s="292"/>
      <c r="K210" s="293"/>
    </row>
    <row r="211" spans="1:20" x14ac:dyDescent="0.2">
      <c r="A211" s="295"/>
      <c r="B211" s="295"/>
      <c r="C211" s="296"/>
      <c r="D211" s="297"/>
      <c r="E211" s="413"/>
      <c r="F211" s="414"/>
      <c r="G211" s="415"/>
      <c r="H211" s="415"/>
      <c r="I211" s="415"/>
      <c r="J211" s="416"/>
    </row>
    <row r="212" spans="1:20" x14ac:dyDescent="0.2">
      <c r="A212" s="295"/>
      <c r="B212" s="295" t="s">
        <v>161</v>
      </c>
      <c r="C212" s="296"/>
      <c r="D212" s="297"/>
      <c r="E212" s="413"/>
      <c r="F212" s="414"/>
      <c r="G212" s="415"/>
      <c r="H212" s="415"/>
      <c r="I212" s="415"/>
      <c r="J212" s="416"/>
      <c r="K212" s="255">
        <f>SUM(J188:J210)</f>
        <v>325341.72000000509</v>
      </c>
    </row>
    <row r="213" spans="1:20" x14ac:dyDescent="0.2">
      <c r="A213" s="295"/>
      <c r="B213" s="295"/>
      <c r="C213" s="296"/>
      <c r="D213" s="297"/>
      <c r="E213" s="413"/>
      <c r="F213" s="414"/>
      <c r="G213" s="415"/>
      <c r="H213" s="415"/>
      <c r="I213" s="415"/>
      <c r="J213" s="416"/>
    </row>
    <row r="214" spans="1:20" s="303" customFormat="1" ht="15" x14ac:dyDescent="0.2">
      <c r="A214" s="298" t="s">
        <v>162</v>
      </c>
      <c r="B214" s="299"/>
      <c r="C214" s="300"/>
      <c r="D214" s="301"/>
      <c r="E214" s="417"/>
      <c r="F214" s="418"/>
      <c r="G214" s="419"/>
      <c r="H214" s="419"/>
      <c r="I214" s="419"/>
      <c r="J214" s="420"/>
      <c r="K214" s="302"/>
    </row>
    <row r="215" spans="1:20" x14ac:dyDescent="0.2">
      <c r="D215" s="226"/>
      <c r="E215" s="421"/>
      <c r="F215" s="422"/>
      <c r="G215" s="423"/>
      <c r="H215" s="424"/>
      <c r="I215" s="424"/>
      <c r="J215" s="339"/>
    </row>
    <row r="216" spans="1:20" x14ac:dyDescent="0.2">
      <c r="A216" s="309" t="s">
        <v>164</v>
      </c>
      <c r="D216" s="226"/>
      <c r="E216" s="227"/>
      <c r="F216" s="228"/>
      <c r="J216" s="310"/>
    </row>
    <row r="217" spans="1:20" s="242" customFormat="1" x14ac:dyDescent="0.2">
      <c r="A217" s="466" t="s">
        <v>377</v>
      </c>
      <c r="B217" s="466" t="s">
        <v>378</v>
      </c>
      <c r="C217" s="469" t="s">
        <v>262</v>
      </c>
      <c r="D217" s="470">
        <v>36861</v>
      </c>
      <c r="E217" s="466" t="s">
        <v>379</v>
      </c>
      <c r="F217" s="466"/>
      <c r="G217" s="466"/>
      <c r="H217" s="466"/>
      <c r="I217" s="466"/>
      <c r="J217" s="467">
        <v>-125</v>
      </c>
      <c r="K217" s="466"/>
      <c r="L217" s="466"/>
      <c r="M217" s="466"/>
      <c r="N217" s="466"/>
      <c r="O217" s="466"/>
      <c r="P217" s="466"/>
    </row>
    <row r="218" spans="1:20" s="242" customFormat="1" x14ac:dyDescent="0.2">
      <c r="A218" s="466" t="s">
        <v>248</v>
      </c>
      <c r="B218" s="466" t="s">
        <v>10</v>
      </c>
      <c r="C218" s="469" t="s">
        <v>327</v>
      </c>
      <c r="D218" s="470">
        <v>36861</v>
      </c>
      <c r="E218" s="466" t="s">
        <v>405</v>
      </c>
      <c r="F218" s="466"/>
      <c r="G218" s="466"/>
      <c r="H218" s="466"/>
      <c r="I218" s="466"/>
      <c r="J218" s="467">
        <v>-402789</v>
      </c>
    </row>
    <row r="219" spans="1:20" s="242" customFormat="1" x14ac:dyDescent="0.2">
      <c r="A219" s="466" t="s">
        <v>248</v>
      </c>
      <c r="B219" s="466" t="s">
        <v>334</v>
      </c>
      <c r="C219" s="469" t="s">
        <v>443</v>
      </c>
      <c r="D219" s="470">
        <v>36800</v>
      </c>
      <c r="E219" s="466" t="s">
        <v>35</v>
      </c>
      <c r="F219" s="466"/>
      <c r="G219" s="466"/>
      <c r="H219" s="466"/>
      <c r="I219" s="466"/>
      <c r="J219" s="467">
        <v>3195289.77</v>
      </c>
      <c r="K219" s="466"/>
      <c r="L219" s="466"/>
      <c r="M219" s="466"/>
      <c r="N219" s="466"/>
      <c r="O219" s="466"/>
      <c r="P219" s="466"/>
    </row>
    <row r="220" spans="1:20" s="242" customFormat="1" x14ac:dyDescent="0.2">
      <c r="A220" s="466" t="s">
        <v>248</v>
      </c>
      <c r="B220" s="466" t="s">
        <v>13</v>
      </c>
      <c r="C220" s="469" t="s">
        <v>443</v>
      </c>
      <c r="D220" s="470">
        <v>36678</v>
      </c>
      <c r="E220" s="466" t="s">
        <v>36</v>
      </c>
      <c r="F220" s="466"/>
      <c r="G220" s="466"/>
      <c r="H220" s="466"/>
      <c r="I220" s="466"/>
      <c r="J220" s="467">
        <v>-17757042.18</v>
      </c>
      <c r="K220" s="466"/>
      <c r="L220" s="466"/>
      <c r="M220" s="466"/>
      <c r="N220" s="466"/>
      <c r="O220" s="466"/>
      <c r="P220" s="466"/>
    </row>
    <row r="221" spans="1:20" s="242" customFormat="1" x14ac:dyDescent="0.2">
      <c r="A221" s="466" t="s">
        <v>435</v>
      </c>
      <c r="B221" s="466" t="s">
        <v>336</v>
      </c>
      <c r="C221" s="469" t="s">
        <v>327</v>
      </c>
      <c r="D221" s="470">
        <v>36434</v>
      </c>
      <c r="E221" s="466" t="s">
        <v>340</v>
      </c>
      <c r="F221" s="466"/>
      <c r="G221" s="466"/>
      <c r="H221" s="466"/>
      <c r="I221" s="466"/>
      <c r="J221" s="467">
        <v>1835.51</v>
      </c>
      <c r="K221" s="466"/>
      <c r="L221" s="466"/>
      <c r="M221" s="466"/>
      <c r="N221" s="466"/>
      <c r="O221" s="466"/>
      <c r="P221" s="466"/>
    </row>
    <row r="222" spans="1:20" s="242" customFormat="1" ht="26.25" customHeight="1" x14ac:dyDescent="0.2">
      <c r="A222" s="466" t="s">
        <v>435</v>
      </c>
      <c r="B222" s="466" t="s">
        <v>336</v>
      </c>
      <c r="C222" s="469" t="s">
        <v>327</v>
      </c>
      <c r="D222" s="470">
        <v>36434</v>
      </c>
      <c r="E222" s="479" t="s">
        <v>338</v>
      </c>
      <c r="F222" s="479"/>
      <c r="G222" s="479"/>
      <c r="H222" s="479"/>
      <c r="I222" s="479"/>
      <c r="J222" s="467">
        <v>7207.94</v>
      </c>
      <c r="K222" s="466"/>
      <c r="L222" s="466"/>
      <c r="M222" s="466"/>
      <c r="N222" s="466"/>
      <c r="O222" s="466"/>
      <c r="P222" s="466"/>
    </row>
    <row r="223" spans="1:20" s="242" customFormat="1" ht="23.25" customHeight="1" x14ac:dyDescent="0.2">
      <c r="A223" s="466" t="s">
        <v>435</v>
      </c>
      <c r="B223" s="466" t="s">
        <v>336</v>
      </c>
      <c r="C223" s="469" t="s">
        <v>327</v>
      </c>
      <c r="D223" s="470">
        <v>36617</v>
      </c>
      <c r="E223" s="479" t="s">
        <v>337</v>
      </c>
      <c r="F223" s="479"/>
      <c r="G223" s="479"/>
      <c r="H223" s="479"/>
      <c r="I223" s="479"/>
      <c r="J223" s="467">
        <v>830.16</v>
      </c>
      <c r="K223" s="466"/>
      <c r="L223" s="466"/>
      <c r="M223" s="466"/>
      <c r="N223" s="466"/>
      <c r="O223" s="466"/>
      <c r="P223" s="466"/>
    </row>
    <row r="224" spans="1:20" s="242" customFormat="1" ht="21" customHeight="1" x14ac:dyDescent="0.2">
      <c r="A224" s="466" t="s">
        <v>435</v>
      </c>
      <c r="B224" s="466" t="s">
        <v>336</v>
      </c>
      <c r="C224" s="469" t="s">
        <v>327</v>
      </c>
      <c r="D224" s="470">
        <v>36617</v>
      </c>
      <c r="E224" s="479" t="s">
        <v>339</v>
      </c>
      <c r="F224" s="479"/>
      <c r="G224" s="479"/>
      <c r="H224" s="479"/>
      <c r="I224" s="479"/>
      <c r="J224" s="467">
        <v>1203.73</v>
      </c>
      <c r="K224" s="466"/>
      <c r="L224" s="466"/>
      <c r="M224" s="466"/>
      <c r="N224" s="466"/>
      <c r="O224" s="466"/>
      <c r="P224" s="466"/>
    </row>
    <row r="225" spans="1:16" s="242" customFormat="1" x14ac:dyDescent="0.2">
      <c r="A225" s="466" t="s">
        <v>248</v>
      </c>
      <c r="B225" s="466" t="s">
        <v>336</v>
      </c>
      <c r="C225" s="469" t="s">
        <v>443</v>
      </c>
      <c r="D225" s="470">
        <v>36678</v>
      </c>
      <c r="E225" s="466" t="s">
        <v>36</v>
      </c>
      <c r="F225" s="466"/>
      <c r="G225" s="466"/>
      <c r="H225" s="466"/>
      <c r="I225" s="466"/>
      <c r="J225" s="467">
        <v>-3830845.95</v>
      </c>
      <c r="K225" s="466"/>
      <c r="L225" s="466"/>
      <c r="M225" s="466"/>
      <c r="N225" s="466"/>
      <c r="O225" s="466"/>
      <c r="P225" s="466"/>
    </row>
    <row r="226" spans="1:16" s="242" customFormat="1" x14ac:dyDescent="0.2">
      <c r="A226" s="466" t="s">
        <v>377</v>
      </c>
      <c r="B226" s="466" t="s">
        <v>382</v>
      </c>
      <c r="C226" s="469" t="s">
        <v>294</v>
      </c>
      <c r="D226" s="470">
        <v>36861</v>
      </c>
      <c r="E226" s="466" t="s">
        <v>383</v>
      </c>
      <c r="F226" s="466"/>
      <c r="G226" s="466"/>
      <c r="H226" s="466"/>
      <c r="I226" s="466"/>
      <c r="J226" s="467">
        <v>-100.85</v>
      </c>
      <c r="K226" s="466"/>
      <c r="L226" s="466"/>
      <c r="M226" s="466"/>
      <c r="N226" s="466"/>
      <c r="O226" s="466"/>
      <c r="P226" s="466"/>
    </row>
    <row r="227" spans="1:16" s="242" customFormat="1" x14ac:dyDescent="0.2">
      <c r="A227" s="466" t="s">
        <v>377</v>
      </c>
      <c r="B227" s="466" t="s">
        <v>386</v>
      </c>
      <c r="C227" s="469" t="s">
        <v>294</v>
      </c>
      <c r="D227" s="470">
        <v>36861</v>
      </c>
      <c r="E227" s="466" t="s">
        <v>429</v>
      </c>
      <c r="F227" s="466"/>
      <c r="G227" s="466"/>
      <c r="H227" s="466"/>
      <c r="I227" s="466"/>
      <c r="J227" s="467">
        <v>-61576.53</v>
      </c>
    </row>
    <row r="228" spans="1:16" s="242" customFormat="1" x14ac:dyDescent="0.2">
      <c r="A228" s="466" t="s">
        <v>377</v>
      </c>
      <c r="B228" s="466" t="s">
        <v>386</v>
      </c>
      <c r="C228" s="469" t="s">
        <v>294</v>
      </c>
      <c r="D228" s="470">
        <v>36861</v>
      </c>
      <c r="E228" s="466" t="s">
        <v>387</v>
      </c>
      <c r="F228" s="466"/>
      <c r="G228" s="466"/>
      <c r="H228" s="466"/>
      <c r="I228" s="466"/>
      <c r="J228" s="467">
        <v>-25714.33</v>
      </c>
      <c r="K228" s="466"/>
      <c r="L228" s="466"/>
      <c r="M228" s="466"/>
      <c r="N228" s="466"/>
      <c r="O228" s="466"/>
      <c r="P228" s="466"/>
    </row>
    <row r="229" spans="1:16" s="242" customFormat="1" x14ac:dyDescent="0.2">
      <c r="A229" s="466" t="s">
        <v>377</v>
      </c>
      <c r="B229" s="466" t="s">
        <v>386</v>
      </c>
      <c r="C229" s="469" t="s">
        <v>294</v>
      </c>
      <c r="D229" s="470">
        <v>36861</v>
      </c>
      <c r="E229" s="466" t="s">
        <v>387</v>
      </c>
      <c r="F229" s="466"/>
      <c r="G229" s="466"/>
      <c r="H229" s="466"/>
      <c r="I229" s="466"/>
      <c r="J229" s="467">
        <v>-13533.02</v>
      </c>
      <c r="K229" s="466"/>
      <c r="L229" s="466"/>
      <c r="M229" s="466"/>
      <c r="N229" s="466"/>
      <c r="O229" s="466"/>
      <c r="P229" s="466"/>
    </row>
    <row r="230" spans="1:16" s="242" customFormat="1" x14ac:dyDescent="0.2">
      <c r="A230" s="466" t="s">
        <v>377</v>
      </c>
      <c r="B230" s="466" t="s">
        <v>386</v>
      </c>
      <c r="C230" s="469" t="s">
        <v>294</v>
      </c>
      <c r="D230" s="470">
        <v>36861</v>
      </c>
      <c r="E230" s="466" t="s">
        <v>387</v>
      </c>
      <c r="F230" s="466"/>
      <c r="G230" s="466"/>
      <c r="H230" s="466"/>
      <c r="I230" s="466"/>
      <c r="J230" s="467">
        <v>-7509.12</v>
      </c>
      <c r="K230" s="466"/>
      <c r="L230" s="466"/>
      <c r="M230" s="466"/>
      <c r="N230" s="466"/>
      <c r="O230" s="466"/>
      <c r="P230" s="466"/>
    </row>
    <row r="231" spans="1:16" s="242" customFormat="1" x14ac:dyDescent="0.2">
      <c r="A231" s="466" t="s">
        <v>377</v>
      </c>
      <c r="B231" s="466" t="s">
        <v>386</v>
      </c>
      <c r="C231" s="469" t="s">
        <v>294</v>
      </c>
      <c r="D231" s="470">
        <v>36861</v>
      </c>
      <c r="E231" s="466" t="s">
        <v>387</v>
      </c>
      <c r="F231" s="466"/>
      <c r="G231" s="466"/>
      <c r="H231" s="466"/>
      <c r="I231" s="466"/>
      <c r="J231" s="467">
        <v>-410.12</v>
      </c>
      <c r="K231" s="466"/>
      <c r="L231" s="466"/>
      <c r="M231" s="466"/>
      <c r="N231" s="466"/>
      <c r="O231" s="466"/>
      <c r="P231" s="466"/>
    </row>
    <row r="232" spans="1:16" s="242" customFormat="1" x14ac:dyDescent="0.2">
      <c r="A232" s="466" t="s">
        <v>247</v>
      </c>
      <c r="B232" s="466" t="s">
        <v>281</v>
      </c>
      <c r="C232" s="469" t="s">
        <v>254</v>
      </c>
      <c r="D232" s="470">
        <v>36861</v>
      </c>
      <c r="E232" s="466" t="s">
        <v>282</v>
      </c>
      <c r="F232" s="466"/>
      <c r="G232" s="466"/>
      <c r="H232" s="466"/>
      <c r="I232" s="466"/>
      <c r="J232" s="467">
        <v>41000</v>
      </c>
      <c r="K232" s="466"/>
      <c r="L232" s="466"/>
      <c r="M232" s="466"/>
      <c r="N232" s="466"/>
      <c r="O232" s="466"/>
      <c r="P232" s="466"/>
    </row>
    <row r="233" spans="1:16" s="242" customFormat="1" x14ac:dyDescent="0.2">
      <c r="A233" s="466" t="s">
        <v>248</v>
      </c>
      <c r="B233" s="466" t="s">
        <v>15</v>
      </c>
      <c r="C233" s="469" t="s">
        <v>327</v>
      </c>
      <c r="D233" s="470">
        <v>36861</v>
      </c>
      <c r="E233" s="466" t="s">
        <v>408</v>
      </c>
      <c r="F233" s="466"/>
      <c r="G233" s="466"/>
      <c r="H233" s="466"/>
      <c r="I233" s="466"/>
      <c r="J233" s="467">
        <v>-168513.05</v>
      </c>
    </row>
    <row r="234" spans="1:16" s="242" customFormat="1" x14ac:dyDescent="0.2">
      <c r="A234" s="466" t="s">
        <v>248</v>
      </c>
      <c r="B234" s="466" t="s">
        <v>285</v>
      </c>
      <c r="C234" s="469" t="s">
        <v>262</v>
      </c>
      <c r="D234" s="470">
        <v>36861</v>
      </c>
      <c r="E234" s="466" t="s">
        <v>260</v>
      </c>
      <c r="F234" s="466"/>
      <c r="G234" s="466"/>
      <c r="H234" s="466"/>
      <c r="I234" s="466"/>
      <c r="J234" s="467">
        <v>230816</v>
      </c>
      <c r="K234" s="466"/>
      <c r="L234" s="466"/>
      <c r="M234" s="466"/>
      <c r="N234" s="466"/>
      <c r="O234" s="466"/>
      <c r="P234" s="466"/>
    </row>
    <row r="235" spans="1:16" s="242" customFormat="1" x14ac:dyDescent="0.2">
      <c r="A235" s="466" t="s">
        <v>435</v>
      </c>
      <c r="B235" s="466" t="s">
        <v>288</v>
      </c>
      <c r="C235" s="469" t="s">
        <v>262</v>
      </c>
      <c r="D235" s="470">
        <v>36861</v>
      </c>
      <c r="E235" s="466" t="s">
        <v>260</v>
      </c>
      <c r="F235" s="466"/>
      <c r="G235" s="466"/>
      <c r="H235" s="466"/>
      <c r="I235" s="466"/>
      <c r="J235" s="467">
        <v>-584300</v>
      </c>
      <c r="K235" s="466"/>
      <c r="L235" s="466"/>
      <c r="M235" s="466"/>
      <c r="N235" s="466"/>
      <c r="O235" s="466"/>
      <c r="P235" s="466"/>
    </row>
    <row r="236" spans="1:16" s="242" customFormat="1" x14ac:dyDescent="0.2">
      <c r="A236" s="466" t="s">
        <v>435</v>
      </c>
      <c r="B236" s="466" t="s">
        <v>288</v>
      </c>
      <c r="C236" s="469" t="s">
        <v>262</v>
      </c>
      <c r="D236" s="470">
        <v>36861</v>
      </c>
      <c r="E236" s="466" t="s">
        <v>260</v>
      </c>
      <c r="F236" s="466"/>
      <c r="G236" s="466"/>
      <c r="H236" s="466"/>
      <c r="I236" s="466"/>
      <c r="J236" s="467">
        <v>-140470</v>
      </c>
      <c r="K236" s="466"/>
      <c r="L236" s="466"/>
      <c r="M236" s="466"/>
      <c r="N236" s="466"/>
      <c r="O236" s="466"/>
      <c r="P236" s="466"/>
    </row>
    <row r="237" spans="1:16" s="242" customFormat="1" x14ac:dyDescent="0.2">
      <c r="A237" s="466" t="s">
        <v>435</v>
      </c>
      <c r="B237" s="466" t="s">
        <v>288</v>
      </c>
      <c r="C237" s="469" t="s">
        <v>262</v>
      </c>
      <c r="D237" s="470">
        <v>36861</v>
      </c>
      <c r="E237" s="466" t="s">
        <v>260</v>
      </c>
      <c r="F237" s="466"/>
      <c r="G237" s="466"/>
      <c r="H237" s="466"/>
      <c r="I237" s="466"/>
      <c r="J237" s="467">
        <v>-60880</v>
      </c>
      <c r="K237" s="466"/>
      <c r="L237" s="466"/>
      <c r="M237" s="466"/>
      <c r="N237" s="466"/>
      <c r="O237" s="466"/>
      <c r="P237" s="466"/>
    </row>
    <row r="238" spans="1:16" s="242" customFormat="1" x14ac:dyDescent="0.2">
      <c r="A238" s="466" t="s">
        <v>377</v>
      </c>
      <c r="B238" s="466" t="s">
        <v>392</v>
      </c>
      <c r="C238" s="469" t="s">
        <v>256</v>
      </c>
      <c r="D238" s="470">
        <v>36800</v>
      </c>
      <c r="E238" s="466" t="s">
        <v>417</v>
      </c>
      <c r="F238" s="466"/>
      <c r="G238" s="466"/>
      <c r="H238" s="466"/>
      <c r="I238" s="466"/>
      <c r="J238" s="467">
        <v>-51.78</v>
      </c>
      <c r="K238" s="466"/>
      <c r="L238" s="466"/>
      <c r="M238" s="466"/>
      <c r="N238" s="466"/>
      <c r="O238" s="466"/>
      <c r="P238" s="466"/>
    </row>
    <row r="239" spans="1:16" s="242" customFormat="1" x14ac:dyDescent="0.2">
      <c r="A239" s="466" t="s">
        <v>435</v>
      </c>
      <c r="B239" s="466" t="s">
        <v>39</v>
      </c>
      <c r="C239" s="469" t="s">
        <v>327</v>
      </c>
      <c r="D239" s="470">
        <v>36861</v>
      </c>
      <c r="E239" s="466" t="s">
        <v>49</v>
      </c>
      <c r="F239" s="466"/>
      <c r="G239" s="466"/>
      <c r="H239" s="466"/>
      <c r="I239" s="466"/>
      <c r="J239" s="467">
        <v>231.96</v>
      </c>
    </row>
    <row r="240" spans="1:16" s="242" customFormat="1" x14ac:dyDescent="0.2">
      <c r="A240" s="466" t="s">
        <v>245</v>
      </c>
      <c r="B240" s="466" t="s">
        <v>274</v>
      </c>
      <c r="C240" s="469" t="s">
        <v>275</v>
      </c>
      <c r="D240" s="470">
        <v>36678</v>
      </c>
      <c r="E240" s="466" t="s">
        <v>276</v>
      </c>
      <c r="F240" s="466"/>
      <c r="G240" s="466"/>
      <c r="H240" s="466"/>
      <c r="I240" s="466"/>
      <c r="J240" s="467">
        <v>-512500</v>
      </c>
      <c r="K240" s="466"/>
      <c r="L240" s="466"/>
      <c r="M240" s="466"/>
      <c r="N240" s="466"/>
      <c r="O240" s="466"/>
      <c r="P240" s="466"/>
    </row>
    <row r="241" spans="1:16" s="242" customFormat="1" ht="21.75" customHeight="1" x14ac:dyDescent="0.2">
      <c r="A241" s="466" t="s">
        <v>435</v>
      </c>
      <c r="B241" s="466" t="s">
        <v>349</v>
      </c>
      <c r="C241" s="469" t="s">
        <v>327</v>
      </c>
      <c r="D241" s="470">
        <v>36708</v>
      </c>
      <c r="E241" s="479" t="s">
        <v>350</v>
      </c>
      <c r="F241" s="479"/>
      <c r="G241" s="479"/>
      <c r="H241" s="479"/>
      <c r="I241" s="479"/>
      <c r="J241" s="467">
        <v>-200</v>
      </c>
      <c r="K241" s="466"/>
      <c r="L241" s="466"/>
      <c r="M241" s="466"/>
      <c r="N241" s="466"/>
      <c r="O241" s="466"/>
      <c r="P241" s="466"/>
    </row>
    <row r="242" spans="1:16" s="242" customFormat="1" x14ac:dyDescent="0.2">
      <c r="A242" s="466" t="s">
        <v>248</v>
      </c>
      <c r="B242" s="466" t="s">
        <v>291</v>
      </c>
      <c r="C242" s="469" t="s">
        <v>443</v>
      </c>
      <c r="D242" s="470">
        <v>36708</v>
      </c>
      <c r="E242" s="466" t="s">
        <v>37</v>
      </c>
      <c r="F242" s="466"/>
      <c r="G242" s="466"/>
      <c r="H242" s="466"/>
      <c r="I242" s="466"/>
      <c r="J242" s="467">
        <v>4683147.95</v>
      </c>
      <c r="K242" s="466"/>
      <c r="L242" s="466"/>
      <c r="M242" s="466"/>
      <c r="N242" s="466"/>
      <c r="O242" s="466"/>
      <c r="P242" s="466"/>
    </row>
    <row r="243" spans="1:16" s="242" customFormat="1" x14ac:dyDescent="0.2">
      <c r="A243" s="466" t="s">
        <v>377</v>
      </c>
      <c r="B243" s="466" t="s">
        <v>394</v>
      </c>
      <c r="C243" s="469" t="s">
        <v>275</v>
      </c>
      <c r="D243" s="470">
        <v>36861</v>
      </c>
      <c r="E243" s="466" t="s">
        <v>395</v>
      </c>
      <c r="F243" s="466"/>
      <c r="G243" s="466"/>
      <c r="H243" s="466"/>
      <c r="I243" s="466"/>
      <c r="J243" s="467">
        <v>-565.28</v>
      </c>
      <c r="K243" s="466"/>
      <c r="L243" s="466"/>
      <c r="M243" s="466"/>
      <c r="N243" s="466"/>
      <c r="O243" s="466"/>
      <c r="P243" s="466"/>
    </row>
    <row r="244" spans="1:16" s="242" customFormat="1" x14ac:dyDescent="0.2">
      <c r="A244" s="466" t="s">
        <v>377</v>
      </c>
      <c r="B244" s="466" t="s">
        <v>394</v>
      </c>
      <c r="C244" s="469" t="s">
        <v>275</v>
      </c>
      <c r="D244" s="470">
        <v>36861</v>
      </c>
      <c r="E244" s="466" t="s">
        <v>421</v>
      </c>
      <c r="F244" s="466"/>
      <c r="G244" s="466"/>
      <c r="H244" s="466"/>
      <c r="I244" s="466"/>
      <c r="J244" s="467">
        <v>-85.6</v>
      </c>
    </row>
    <row r="245" spans="1:16" s="242" customFormat="1" x14ac:dyDescent="0.2">
      <c r="A245" s="466" t="s">
        <v>248</v>
      </c>
      <c r="B245" s="466" t="s">
        <v>18</v>
      </c>
      <c r="C245" s="469" t="s">
        <v>311</v>
      </c>
      <c r="D245" s="470">
        <v>36861</v>
      </c>
      <c r="E245" s="466" t="s">
        <v>55</v>
      </c>
      <c r="F245" s="466"/>
      <c r="G245" s="466"/>
      <c r="H245" s="466"/>
      <c r="I245" s="466"/>
      <c r="J245" s="467">
        <v>-79969</v>
      </c>
    </row>
    <row r="246" spans="1:16" s="242" customFormat="1" x14ac:dyDescent="0.2">
      <c r="A246" s="466" t="s">
        <v>244</v>
      </c>
      <c r="B246" s="466" t="s">
        <v>258</v>
      </c>
      <c r="C246" s="469" t="s">
        <v>259</v>
      </c>
      <c r="D246" s="470">
        <v>36861</v>
      </c>
      <c r="E246" s="466" t="s">
        <v>260</v>
      </c>
      <c r="F246" s="466"/>
      <c r="G246" s="466"/>
      <c r="H246" s="466"/>
      <c r="I246" s="466"/>
      <c r="J246" s="467">
        <v>-1040000</v>
      </c>
      <c r="K246" s="466"/>
      <c r="L246" s="466"/>
      <c r="M246" s="466"/>
      <c r="N246" s="466"/>
      <c r="O246" s="466"/>
      <c r="P246" s="466"/>
    </row>
    <row r="247" spans="1:16" s="242" customFormat="1" x14ac:dyDescent="0.2">
      <c r="A247" s="466" t="s">
        <v>244</v>
      </c>
      <c r="B247" s="466" t="s">
        <v>261</v>
      </c>
      <c r="C247" s="469" t="s">
        <v>262</v>
      </c>
      <c r="D247" s="470">
        <v>36861</v>
      </c>
      <c r="E247" s="466" t="s">
        <v>431</v>
      </c>
      <c r="F247" s="466"/>
      <c r="G247" s="466"/>
      <c r="H247" s="466"/>
      <c r="I247" s="466"/>
      <c r="J247" s="467">
        <v>81130</v>
      </c>
    </row>
    <row r="248" spans="1:16" s="242" customFormat="1" ht="21" customHeight="1" x14ac:dyDescent="0.2">
      <c r="A248" s="466" t="s">
        <v>435</v>
      </c>
      <c r="B248" s="466" t="s">
        <v>298</v>
      </c>
      <c r="C248" s="469" t="s">
        <v>262</v>
      </c>
      <c r="D248" s="470">
        <v>36831</v>
      </c>
      <c r="E248" s="479" t="s">
        <v>358</v>
      </c>
      <c r="F248" s="479"/>
      <c r="G248" s="479"/>
      <c r="H248" s="479"/>
      <c r="I248" s="479"/>
      <c r="J248" s="467">
        <v>-4698813.47</v>
      </c>
      <c r="K248" s="466"/>
      <c r="L248" s="466"/>
      <c r="M248" s="466"/>
      <c r="N248" s="466"/>
      <c r="O248" s="466"/>
      <c r="P248" s="466"/>
    </row>
    <row r="249" spans="1:16" s="242" customFormat="1" ht="27.75" customHeight="1" x14ac:dyDescent="0.2">
      <c r="A249" s="466" t="s">
        <v>435</v>
      </c>
      <c r="B249" s="466" t="s">
        <v>298</v>
      </c>
      <c r="C249" s="469" t="s">
        <v>262</v>
      </c>
      <c r="D249" s="470">
        <v>36831</v>
      </c>
      <c r="E249" s="479" t="s">
        <v>357</v>
      </c>
      <c r="F249" s="479"/>
      <c r="G249" s="479"/>
      <c r="H249" s="479"/>
      <c r="I249" s="479"/>
      <c r="J249" s="467">
        <v>-1141204.5</v>
      </c>
      <c r="K249" s="466"/>
      <c r="L249" s="466"/>
      <c r="M249" s="466"/>
      <c r="N249" s="466"/>
      <c r="O249" s="466"/>
      <c r="P249" s="466"/>
    </row>
    <row r="250" spans="1:16" s="242" customFormat="1" x14ac:dyDescent="0.2">
      <c r="A250" s="466" t="s">
        <v>248</v>
      </c>
      <c r="B250" s="466" t="s">
        <v>298</v>
      </c>
      <c r="C250" s="469" t="s">
        <v>262</v>
      </c>
      <c r="D250" s="470">
        <v>36831</v>
      </c>
      <c r="E250" s="466" t="s">
        <v>304</v>
      </c>
      <c r="F250" s="466"/>
      <c r="G250" s="466"/>
      <c r="H250" s="466"/>
      <c r="I250" s="466"/>
      <c r="J250" s="467">
        <v>-29405.21</v>
      </c>
      <c r="K250" s="466"/>
      <c r="L250" s="466"/>
      <c r="M250" s="466"/>
      <c r="N250" s="466"/>
      <c r="O250" s="466"/>
      <c r="P250" s="466"/>
    </row>
    <row r="251" spans="1:16" s="242" customFormat="1" ht="21" customHeight="1" x14ac:dyDescent="0.2">
      <c r="A251" s="466" t="s">
        <v>248</v>
      </c>
      <c r="B251" s="466" t="s">
        <v>298</v>
      </c>
      <c r="C251" s="469" t="s">
        <v>262</v>
      </c>
      <c r="D251" s="470">
        <v>36831</v>
      </c>
      <c r="E251" s="479" t="s">
        <v>299</v>
      </c>
      <c r="F251" s="479"/>
      <c r="G251" s="479"/>
      <c r="H251" s="479"/>
      <c r="I251" s="479"/>
      <c r="J251" s="467">
        <v>315047.38</v>
      </c>
      <c r="K251" s="466"/>
      <c r="L251" s="466"/>
      <c r="M251" s="466"/>
      <c r="N251" s="466"/>
      <c r="O251" s="466"/>
      <c r="P251" s="466"/>
    </row>
    <row r="252" spans="1:16" s="242" customFormat="1" x14ac:dyDescent="0.2">
      <c r="A252" s="466" t="s">
        <v>248</v>
      </c>
      <c r="B252" s="466" t="s">
        <v>298</v>
      </c>
      <c r="C252" s="469" t="s">
        <v>262</v>
      </c>
      <c r="D252" s="470">
        <v>36831</v>
      </c>
      <c r="E252" s="466" t="s">
        <v>68</v>
      </c>
      <c r="F252" s="466"/>
      <c r="G252" s="466"/>
      <c r="H252" s="466"/>
      <c r="I252" s="466"/>
      <c r="J252" s="467">
        <v>5459160</v>
      </c>
      <c r="K252" s="466"/>
      <c r="L252" s="466"/>
      <c r="M252" s="466"/>
      <c r="N252" s="466"/>
      <c r="O252" s="466"/>
      <c r="P252" s="466"/>
    </row>
    <row r="253" spans="1:16" s="242" customFormat="1" x14ac:dyDescent="0.2">
      <c r="A253" s="466" t="s">
        <v>248</v>
      </c>
      <c r="B253" s="466" t="s">
        <v>361</v>
      </c>
      <c r="C253" s="469" t="s">
        <v>262</v>
      </c>
      <c r="D253" s="470">
        <v>36800</v>
      </c>
      <c r="E253" s="466" t="s">
        <v>80</v>
      </c>
      <c r="F253" s="466"/>
      <c r="G253" s="466"/>
      <c r="H253" s="466"/>
      <c r="I253" s="466"/>
      <c r="J253" s="467">
        <v>460.28</v>
      </c>
    </row>
    <row r="254" spans="1:16" s="242" customFormat="1" x14ac:dyDescent="0.2">
      <c r="A254" s="466" t="s">
        <v>435</v>
      </c>
      <c r="B254" s="466" t="s">
        <v>361</v>
      </c>
      <c r="C254" s="469" t="s">
        <v>262</v>
      </c>
      <c r="D254" s="470">
        <v>36861</v>
      </c>
      <c r="E254" s="466" t="s">
        <v>66</v>
      </c>
      <c r="F254" s="466"/>
      <c r="G254" s="466"/>
      <c r="H254" s="466"/>
      <c r="I254" s="466"/>
      <c r="J254" s="467">
        <v>204725</v>
      </c>
      <c r="K254" s="466"/>
      <c r="L254" s="466"/>
      <c r="M254" s="466"/>
      <c r="N254" s="466"/>
      <c r="O254" s="466"/>
      <c r="P254" s="466"/>
    </row>
    <row r="255" spans="1:16" s="242" customFormat="1" x14ac:dyDescent="0.2">
      <c r="A255" s="466" t="s">
        <v>248</v>
      </c>
      <c r="B255" s="466" t="s">
        <v>306</v>
      </c>
      <c r="C255" s="469" t="s">
        <v>256</v>
      </c>
      <c r="D255" s="470">
        <v>36861</v>
      </c>
      <c r="E255" s="466" t="s">
        <v>308</v>
      </c>
      <c r="F255" s="466"/>
      <c r="G255" s="466"/>
      <c r="H255" s="466"/>
      <c r="I255" s="466"/>
      <c r="J255" s="467">
        <v>60800</v>
      </c>
      <c r="K255" s="466"/>
      <c r="L255" s="466"/>
      <c r="M255" s="466"/>
      <c r="N255" s="466"/>
      <c r="O255" s="466"/>
      <c r="P255" s="466"/>
    </row>
    <row r="256" spans="1:16" s="242" customFormat="1" x14ac:dyDescent="0.2">
      <c r="A256" s="466" t="s">
        <v>248</v>
      </c>
      <c r="B256" s="466" t="s">
        <v>306</v>
      </c>
      <c r="C256" s="469" t="s">
        <v>256</v>
      </c>
      <c r="D256" s="470">
        <v>36861</v>
      </c>
      <c r="E256" s="466" t="s">
        <v>308</v>
      </c>
      <c r="F256" s="466"/>
      <c r="G256" s="466"/>
      <c r="H256" s="466"/>
      <c r="I256" s="466"/>
      <c r="J256" s="467">
        <v>140220</v>
      </c>
      <c r="K256" s="466"/>
      <c r="L256" s="466"/>
      <c r="M256" s="466"/>
      <c r="N256" s="466"/>
      <c r="O256" s="466"/>
      <c r="P256" s="466"/>
    </row>
    <row r="257" spans="1:16" s="242" customFormat="1" x14ac:dyDescent="0.2">
      <c r="A257" s="466" t="s">
        <v>248</v>
      </c>
      <c r="B257" s="466" t="s">
        <v>306</v>
      </c>
      <c r="C257" s="469" t="s">
        <v>256</v>
      </c>
      <c r="D257" s="470">
        <v>36861</v>
      </c>
      <c r="E257" s="466" t="s">
        <v>308</v>
      </c>
      <c r="F257" s="466"/>
      <c r="G257" s="466"/>
      <c r="H257" s="466"/>
      <c r="I257" s="466"/>
      <c r="J257" s="467">
        <v>583470</v>
      </c>
      <c r="K257" s="466"/>
      <c r="L257" s="466"/>
      <c r="M257" s="466"/>
      <c r="N257" s="466"/>
      <c r="O257" s="466"/>
      <c r="P257" s="466"/>
    </row>
    <row r="258" spans="1:16" s="242" customFormat="1" x14ac:dyDescent="0.2">
      <c r="A258" s="466" t="s">
        <v>435</v>
      </c>
      <c r="B258" s="466" t="s">
        <v>310</v>
      </c>
      <c r="C258" s="469" t="s">
        <v>311</v>
      </c>
      <c r="D258" s="470">
        <v>36831</v>
      </c>
      <c r="E258" s="466" t="s">
        <v>363</v>
      </c>
      <c r="F258" s="466"/>
      <c r="G258" s="466"/>
      <c r="H258" s="466"/>
      <c r="I258" s="466"/>
      <c r="J258" s="467">
        <v>-8584.44</v>
      </c>
      <c r="K258" s="466"/>
      <c r="L258" s="466"/>
      <c r="M258" s="466"/>
      <c r="N258" s="466"/>
      <c r="O258" s="466"/>
      <c r="P258" s="466"/>
    </row>
    <row r="259" spans="1:16" s="242" customFormat="1" x14ac:dyDescent="0.2">
      <c r="A259" s="466" t="s">
        <v>435</v>
      </c>
      <c r="B259" s="466" t="s">
        <v>310</v>
      </c>
      <c r="C259" s="469" t="s">
        <v>311</v>
      </c>
      <c r="D259" s="470">
        <v>36831</v>
      </c>
      <c r="E259" s="466" t="s">
        <v>363</v>
      </c>
      <c r="F259" s="466"/>
      <c r="G259" s="466"/>
      <c r="H259" s="466"/>
      <c r="I259" s="466"/>
      <c r="J259" s="467">
        <v>8584.44</v>
      </c>
      <c r="K259" s="466"/>
      <c r="L259" s="466"/>
      <c r="M259" s="466"/>
      <c r="N259" s="466"/>
      <c r="O259" s="466"/>
      <c r="P259" s="466"/>
    </row>
    <row r="260" spans="1:16" s="242" customFormat="1" x14ac:dyDescent="0.2">
      <c r="A260" s="466" t="s">
        <v>248</v>
      </c>
      <c r="B260" s="466" t="s">
        <v>314</v>
      </c>
      <c r="C260" s="469" t="s">
        <v>254</v>
      </c>
      <c r="D260" s="470">
        <v>36861</v>
      </c>
      <c r="E260" s="466" t="s">
        <v>315</v>
      </c>
      <c r="F260" s="466"/>
      <c r="G260" s="466"/>
      <c r="H260" s="466"/>
      <c r="I260" s="466"/>
      <c r="J260" s="467">
        <v>298899.89</v>
      </c>
      <c r="K260" s="466"/>
      <c r="L260" s="466"/>
      <c r="M260" s="466"/>
      <c r="N260" s="466"/>
      <c r="O260" s="466"/>
      <c r="P260" s="466"/>
    </row>
    <row r="261" spans="1:16" s="242" customFormat="1" x14ac:dyDescent="0.2">
      <c r="A261" s="466" t="s">
        <v>248</v>
      </c>
      <c r="B261" s="466" t="s">
        <v>314</v>
      </c>
      <c r="C261" s="469" t="s">
        <v>254</v>
      </c>
      <c r="D261" s="470">
        <v>36861</v>
      </c>
      <c r="E261" s="466" t="s">
        <v>316</v>
      </c>
      <c r="F261" s="466"/>
      <c r="G261" s="466"/>
      <c r="H261" s="466"/>
      <c r="I261" s="466"/>
      <c r="J261" s="467">
        <v>953827.04</v>
      </c>
      <c r="K261" s="466"/>
      <c r="L261" s="466"/>
      <c r="M261" s="466"/>
      <c r="N261" s="466"/>
      <c r="O261" s="466"/>
      <c r="P261" s="466"/>
    </row>
    <row r="262" spans="1:16" s="242" customFormat="1" x14ac:dyDescent="0.2">
      <c r="A262" s="466" t="s">
        <v>248</v>
      </c>
      <c r="B262" s="466" t="s">
        <v>317</v>
      </c>
      <c r="C262" s="469" t="s">
        <v>294</v>
      </c>
      <c r="D262" s="470">
        <v>36861</v>
      </c>
      <c r="E262" s="466" t="s">
        <v>318</v>
      </c>
      <c r="F262" s="466"/>
      <c r="G262" s="466"/>
      <c r="H262" s="466"/>
      <c r="I262" s="466"/>
      <c r="J262" s="467">
        <v>-125</v>
      </c>
      <c r="K262" s="466"/>
      <c r="L262" s="466"/>
      <c r="M262" s="466"/>
      <c r="N262" s="466"/>
      <c r="O262" s="466"/>
      <c r="P262" s="466"/>
    </row>
    <row r="263" spans="1:16" s="242" customFormat="1" x14ac:dyDescent="0.2">
      <c r="A263" s="466" t="s">
        <v>435</v>
      </c>
      <c r="B263" s="466" t="s">
        <v>367</v>
      </c>
      <c r="C263" s="469" t="s">
        <v>254</v>
      </c>
      <c r="D263" s="470">
        <v>36861</v>
      </c>
      <c r="E263" s="466" t="s">
        <v>368</v>
      </c>
      <c r="F263" s="466"/>
      <c r="G263" s="466"/>
      <c r="H263" s="466"/>
      <c r="I263" s="466"/>
      <c r="J263" s="467">
        <v>-461632</v>
      </c>
      <c r="K263" s="466"/>
      <c r="L263" s="466"/>
      <c r="M263" s="466"/>
      <c r="N263" s="466"/>
      <c r="O263" s="466"/>
      <c r="P263" s="466"/>
    </row>
    <row r="264" spans="1:16" s="242" customFormat="1" x14ac:dyDescent="0.2">
      <c r="A264" s="466" t="s">
        <v>377</v>
      </c>
      <c r="B264" s="466" t="s">
        <v>5</v>
      </c>
      <c r="C264" s="469" t="s">
        <v>275</v>
      </c>
      <c r="D264" s="470">
        <v>36861</v>
      </c>
      <c r="E264" s="466" t="s">
        <v>422</v>
      </c>
      <c r="F264" s="466"/>
      <c r="G264" s="466"/>
      <c r="H264" s="466"/>
      <c r="I264" s="466"/>
      <c r="J264" s="467">
        <v>249.64</v>
      </c>
    </row>
    <row r="265" spans="1:16" s="242" customFormat="1" x14ac:dyDescent="0.2">
      <c r="A265" s="466" t="s">
        <v>377</v>
      </c>
      <c r="B265" s="466" t="s">
        <v>44</v>
      </c>
      <c r="C265" s="469" t="s">
        <v>275</v>
      </c>
      <c r="D265" s="470">
        <v>36861</v>
      </c>
      <c r="E265" s="466" t="s">
        <v>423</v>
      </c>
      <c r="F265" s="466"/>
      <c r="G265" s="466"/>
      <c r="H265" s="466"/>
      <c r="I265" s="466"/>
      <c r="J265" s="467">
        <v>-222.13</v>
      </c>
    </row>
    <row r="266" spans="1:16" s="242" customFormat="1" x14ac:dyDescent="0.2">
      <c r="A266" s="466" t="s">
        <v>377</v>
      </c>
      <c r="B266" s="466" t="s">
        <v>44</v>
      </c>
      <c r="C266" s="469" t="s">
        <v>275</v>
      </c>
      <c r="D266" s="470">
        <v>36861</v>
      </c>
      <c r="E266" s="466" t="s">
        <v>424</v>
      </c>
      <c r="F266" s="466"/>
      <c r="G266" s="466"/>
      <c r="H266" s="466"/>
      <c r="I266" s="466"/>
      <c r="J266" s="467">
        <v>192.44</v>
      </c>
    </row>
    <row r="267" spans="1:16" s="242" customFormat="1" x14ac:dyDescent="0.2">
      <c r="A267" s="466" t="s">
        <v>248</v>
      </c>
      <c r="B267" s="466" t="s">
        <v>324</v>
      </c>
      <c r="C267" s="469" t="s">
        <v>262</v>
      </c>
      <c r="D267" s="470">
        <v>36708</v>
      </c>
      <c r="E267" s="466" t="s">
        <v>325</v>
      </c>
      <c r="F267" s="466"/>
      <c r="G267" s="466"/>
      <c r="H267" s="466"/>
      <c r="I267" s="466"/>
      <c r="J267" s="467">
        <v>-55.2</v>
      </c>
      <c r="K267" s="466"/>
      <c r="L267" s="466"/>
      <c r="M267" s="466"/>
      <c r="N267" s="466"/>
      <c r="O267" s="466"/>
      <c r="P267" s="466"/>
    </row>
    <row r="268" spans="1:16" s="242" customFormat="1" x14ac:dyDescent="0.2">
      <c r="A268" s="466" t="s">
        <v>435</v>
      </c>
      <c r="B268" s="466" t="s">
        <v>324</v>
      </c>
      <c r="C268" s="469" t="s">
        <v>262</v>
      </c>
      <c r="D268" s="470">
        <v>36708</v>
      </c>
      <c r="E268" s="466" t="s">
        <v>373</v>
      </c>
      <c r="F268" s="466"/>
      <c r="G268" s="466"/>
      <c r="H268" s="466"/>
      <c r="I268" s="466"/>
      <c r="J268" s="467">
        <v>828</v>
      </c>
      <c r="K268" s="466"/>
      <c r="L268" s="466"/>
      <c r="M268" s="466"/>
      <c r="N268" s="466"/>
      <c r="O268" s="466"/>
      <c r="P268" s="466"/>
    </row>
    <row r="269" spans="1:16" s="242" customFormat="1" x14ac:dyDescent="0.2">
      <c r="A269" s="466" t="s">
        <v>435</v>
      </c>
      <c r="B269" s="466" t="s">
        <v>324</v>
      </c>
      <c r="C269" s="469" t="s">
        <v>262</v>
      </c>
      <c r="D269" s="470">
        <v>36708</v>
      </c>
      <c r="E269" s="466" t="s">
        <v>372</v>
      </c>
      <c r="F269" s="466"/>
      <c r="G269" s="466"/>
      <c r="H269" s="466"/>
      <c r="I269" s="466"/>
      <c r="J269" s="467">
        <v>1269.5999999999999</v>
      </c>
      <c r="K269" s="466"/>
      <c r="L269" s="466"/>
      <c r="M269" s="466"/>
      <c r="N269" s="466"/>
      <c r="O269" s="466"/>
      <c r="P269" s="466"/>
    </row>
    <row r="270" spans="1:16" s="242" customFormat="1" x14ac:dyDescent="0.2">
      <c r="A270" s="466" t="s">
        <v>435</v>
      </c>
      <c r="B270" s="466" t="s">
        <v>324</v>
      </c>
      <c r="C270" s="469" t="s">
        <v>262</v>
      </c>
      <c r="D270" s="470">
        <v>36861</v>
      </c>
      <c r="E270" s="466" t="s">
        <v>477</v>
      </c>
      <c r="F270" s="466"/>
      <c r="G270" s="466"/>
      <c r="H270" s="466"/>
      <c r="I270" s="466"/>
      <c r="J270" s="467">
        <v>-388308</v>
      </c>
    </row>
    <row r="271" spans="1:16" s="242" customFormat="1" x14ac:dyDescent="0.2">
      <c r="A271" s="466" t="s">
        <v>248</v>
      </c>
      <c r="B271" s="466" t="s">
        <v>324</v>
      </c>
      <c r="C271" s="469" t="s">
        <v>262</v>
      </c>
      <c r="D271" s="470">
        <v>36861</v>
      </c>
      <c r="E271" s="466" t="s">
        <v>81</v>
      </c>
      <c r="F271" s="466"/>
      <c r="G271" s="466"/>
      <c r="H271" s="466"/>
      <c r="I271" s="466"/>
      <c r="J271" s="467">
        <v>328587</v>
      </c>
    </row>
    <row r="272" spans="1:16" s="242" customFormat="1" x14ac:dyDescent="0.2">
      <c r="A272" s="466" t="s">
        <v>377</v>
      </c>
      <c r="B272" s="466" t="s">
        <v>6</v>
      </c>
      <c r="C272" s="469" t="s">
        <v>294</v>
      </c>
      <c r="D272" s="470">
        <v>36831</v>
      </c>
      <c r="E272" s="466" t="s">
        <v>7</v>
      </c>
      <c r="F272" s="466"/>
      <c r="G272" s="466"/>
      <c r="H272" s="466"/>
      <c r="I272" s="466"/>
      <c r="J272" s="467">
        <v>-903.2</v>
      </c>
      <c r="K272" s="466"/>
      <c r="L272" s="466"/>
      <c r="M272" s="466"/>
      <c r="N272" s="466"/>
      <c r="O272" s="466"/>
      <c r="P272" s="466"/>
    </row>
    <row r="273" spans="1:16" s="242" customFormat="1" x14ac:dyDescent="0.2">
      <c r="A273" s="466" t="s">
        <v>377</v>
      </c>
      <c r="B273" s="466" t="s">
        <v>6</v>
      </c>
      <c r="C273" s="469" t="s">
        <v>294</v>
      </c>
      <c r="D273" s="470">
        <v>36861</v>
      </c>
      <c r="E273" s="466" t="s">
        <v>430</v>
      </c>
      <c r="F273" s="466"/>
      <c r="G273" s="466"/>
      <c r="H273" s="466"/>
      <c r="I273" s="466"/>
      <c r="J273" s="467">
        <v>554.6</v>
      </c>
    </row>
    <row r="274" spans="1:16" s="242" customFormat="1" x14ac:dyDescent="0.2">
      <c r="A274" s="466" t="s">
        <v>435</v>
      </c>
      <c r="B274" s="466" t="s">
        <v>43</v>
      </c>
      <c r="C274" s="469" t="s">
        <v>311</v>
      </c>
      <c r="D274" s="470">
        <v>36861</v>
      </c>
      <c r="E274" s="466" t="s">
        <v>57</v>
      </c>
      <c r="F274" s="466"/>
      <c r="G274" s="466"/>
      <c r="H274" s="466"/>
      <c r="I274" s="466"/>
      <c r="J274" s="467">
        <v>7656</v>
      </c>
    </row>
    <row r="275" spans="1:16" s="242" customFormat="1" ht="20.25" customHeight="1" x14ac:dyDescent="0.2">
      <c r="A275" s="466" t="s">
        <v>248</v>
      </c>
      <c r="B275" s="466" t="s">
        <v>326</v>
      </c>
      <c r="C275" s="469" t="s">
        <v>327</v>
      </c>
      <c r="D275" s="470">
        <v>36800</v>
      </c>
      <c r="E275" s="479" t="s">
        <v>329</v>
      </c>
      <c r="F275" s="479"/>
      <c r="G275" s="479"/>
      <c r="H275" s="479"/>
      <c r="I275" s="479"/>
      <c r="J275" s="467">
        <v>24.57</v>
      </c>
      <c r="K275" s="466"/>
      <c r="L275" s="466"/>
      <c r="M275" s="466"/>
      <c r="N275" s="466"/>
      <c r="O275" s="466"/>
      <c r="P275" s="466"/>
    </row>
    <row r="276" spans="1:16" s="242" customFormat="1" x14ac:dyDescent="0.2">
      <c r="A276" s="466" t="s">
        <v>248</v>
      </c>
      <c r="B276" s="466" t="s">
        <v>272</v>
      </c>
      <c r="C276" s="469" t="s">
        <v>262</v>
      </c>
      <c r="D276" s="470">
        <v>36861</v>
      </c>
      <c r="E276" s="466" t="s">
        <v>70</v>
      </c>
      <c r="F276" s="466"/>
      <c r="G276" s="466"/>
      <c r="H276" s="466"/>
      <c r="I276" s="466"/>
      <c r="J276" s="467">
        <v>-43555</v>
      </c>
      <c r="K276" s="466"/>
      <c r="L276" s="466"/>
      <c r="M276" s="466"/>
      <c r="N276" s="466"/>
      <c r="O276" s="466"/>
      <c r="P276" s="466"/>
    </row>
    <row r="277" spans="1:16" s="242" customFormat="1" x14ac:dyDescent="0.2">
      <c r="A277" s="466" t="s">
        <v>435</v>
      </c>
      <c r="B277" s="466" t="s">
        <v>272</v>
      </c>
      <c r="C277" s="469" t="s">
        <v>262</v>
      </c>
      <c r="D277" s="470">
        <v>36861</v>
      </c>
      <c r="E277" s="466" t="s">
        <v>72</v>
      </c>
      <c r="F277" s="466"/>
      <c r="G277" s="466"/>
      <c r="H277" s="466"/>
      <c r="I277" s="466"/>
      <c r="J277" s="467">
        <v>54439</v>
      </c>
      <c r="K277" s="466"/>
      <c r="L277" s="466"/>
      <c r="M277" s="466"/>
      <c r="N277" s="466"/>
      <c r="O277" s="466"/>
      <c r="P277" s="466"/>
    </row>
    <row r="278" spans="1:16" s="242" customFormat="1" x14ac:dyDescent="0.2">
      <c r="A278" s="466" t="s">
        <v>435</v>
      </c>
      <c r="B278" s="466" t="s">
        <v>375</v>
      </c>
      <c r="C278" s="469" t="s">
        <v>294</v>
      </c>
      <c r="D278" s="470">
        <v>36861</v>
      </c>
      <c r="E278" s="466" t="s">
        <v>376</v>
      </c>
      <c r="F278" s="466"/>
      <c r="G278" s="466"/>
      <c r="H278" s="466"/>
      <c r="I278" s="466"/>
      <c r="J278" s="467">
        <v>-371.28</v>
      </c>
      <c r="K278" s="466"/>
      <c r="L278" s="466"/>
      <c r="M278" s="466"/>
      <c r="N278" s="466"/>
      <c r="O278" s="466"/>
      <c r="P278" s="466"/>
    </row>
    <row r="279" spans="1:16" s="242" customFormat="1" x14ac:dyDescent="0.2">
      <c r="A279" s="466" t="s">
        <v>248</v>
      </c>
      <c r="B279" s="466" t="s">
        <v>330</v>
      </c>
      <c r="C279" s="469" t="s">
        <v>259</v>
      </c>
      <c r="D279" s="470">
        <v>36800</v>
      </c>
      <c r="E279" s="466" t="s">
        <v>53</v>
      </c>
      <c r="F279" s="466"/>
      <c r="G279" s="466"/>
      <c r="H279" s="466"/>
      <c r="I279" s="466"/>
      <c r="J279" s="467">
        <v>-41991.16</v>
      </c>
    </row>
    <row r="280" spans="1:16" s="242" customFormat="1" x14ac:dyDescent="0.2">
      <c r="A280" s="466" t="s">
        <v>248</v>
      </c>
      <c r="B280" s="466" t="s">
        <v>330</v>
      </c>
      <c r="C280" s="469" t="s">
        <v>259</v>
      </c>
      <c r="D280" s="470">
        <v>36800</v>
      </c>
      <c r="E280" s="466" t="s">
        <v>331</v>
      </c>
      <c r="F280" s="466"/>
      <c r="G280" s="466"/>
      <c r="H280" s="466"/>
      <c r="I280" s="466"/>
      <c r="J280" s="467">
        <v>-9245.5</v>
      </c>
      <c r="K280" s="466"/>
      <c r="L280" s="466"/>
      <c r="M280" s="466"/>
      <c r="N280" s="466"/>
      <c r="O280" s="466"/>
      <c r="P280" s="466"/>
    </row>
    <row r="281" spans="1:16" x14ac:dyDescent="0.2">
      <c r="D281" s="311"/>
      <c r="J281" s="229"/>
      <c r="K281" s="312">
        <f>SUM(J217:J280)</f>
        <v>-14849909.000000002</v>
      </c>
    </row>
    <row r="282" spans="1:16" x14ac:dyDescent="0.2">
      <c r="D282" s="311"/>
      <c r="J282" s="229"/>
    </row>
    <row r="283" spans="1:16" x14ac:dyDescent="0.2">
      <c r="A283" s="309" t="s">
        <v>165</v>
      </c>
      <c r="D283" s="311"/>
      <c r="J283" s="229"/>
    </row>
    <row r="284" spans="1:16" s="304" customFormat="1" ht="11.25" x14ac:dyDescent="0.2">
      <c r="B284" s="305" t="s">
        <v>163</v>
      </c>
      <c r="C284" s="2"/>
      <c r="D284" s="306"/>
      <c r="E284" s="307"/>
      <c r="G284" s="165"/>
      <c r="H284" s="163"/>
      <c r="I284" s="163"/>
      <c r="J284" s="308">
        <v>327.52999999999997</v>
      </c>
      <c r="K284" s="163"/>
    </row>
    <row r="285" spans="1:16" s="304" customFormat="1" ht="11.25" x14ac:dyDescent="0.2">
      <c r="A285" s="304" t="s">
        <v>435</v>
      </c>
      <c r="B285" s="304" t="s">
        <v>130</v>
      </c>
      <c r="C285" s="2" t="s">
        <v>294</v>
      </c>
      <c r="D285" s="470">
        <v>36861</v>
      </c>
      <c r="E285" s="307" t="s">
        <v>82</v>
      </c>
      <c r="G285" s="165"/>
      <c r="H285" s="163"/>
      <c r="I285" s="163"/>
      <c r="J285" s="456">
        <v>977183.06</v>
      </c>
      <c r="K285" s="163"/>
    </row>
    <row r="286" spans="1:16" s="304" customFormat="1" ht="11.25" x14ac:dyDescent="0.2">
      <c r="A286" s="304" t="s">
        <v>248</v>
      </c>
      <c r="B286" s="304" t="s">
        <v>130</v>
      </c>
      <c r="C286" s="2" t="s">
        <v>294</v>
      </c>
      <c r="D286" s="470">
        <v>36892</v>
      </c>
      <c r="E286" s="307" t="s">
        <v>82</v>
      </c>
      <c r="G286" s="165"/>
      <c r="H286" s="163"/>
      <c r="I286" s="163"/>
      <c r="J286" s="456">
        <v>-87050.08</v>
      </c>
      <c r="K286" s="163"/>
    </row>
    <row r="287" spans="1:16" s="304" customFormat="1" ht="11.25" x14ac:dyDescent="0.2">
      <c r="A287" s="304" t="s">
        <v>435</v>
      </c>
      <c r="B287" s="304" t="s">
        <v>130</v>
      </c>
      <c r="C287" s="2" t="s">
        <v>294</v>
      </c>
      <c r="D287" s="470">
        <v>36892</v>
      </c>
      <c r="E287" s="307" t="s">
        <v>82</v>
      </c>
      <c r="G287" s="165"/>
      <c r="H287" s="163"/>
      <c r="I287" s="163"/>
      <c r="J287" s="456">
        <v>-676255.17</v>
      </c>
      <c r="K287" s="163"/>
    </row>
    <row r="288" spans="1:16" s="304" customFormat="1" ht="11.25" x14ac:dyDescent="0.2">
      <c r="A288" s="304" t="s">
        <v>435</v>
      </c>
      <c r="B288" s="304" t="s">
        <v>131</v>
      </c>
      <c r="C288" s="2" t="s">
        <v>294</v>
      </c>
      <c r="D288" s="470">
        <v>36831</v>
      </c>
      <c r="E288" s="307" t="s">
        <v>82</v>
      </c>
      <c r="G288" s="165"/>
      <c r="H288" s="163"/>
      <c r="I288" s="163"/>
      <c r="J288" s="456">
        <v>137861.67000000001</v>
      </c>
      <c r="K288" s="163"/>
    </row>
    <row r="289" spans="1:16" s="304" customFormat="1" ht="11.25" x14ac:dyDescent="0.2">
      <c r="A289" s="304" t="s">
        <v>435</v>
      </c>
      <c r="B289" s="304" t="s">
        <v>131</v>
      </c>
      <c r="C289" s="2" t="s">
        <v>294</v>
      </c>
      <c r="D289" s="470">
        <v>36861</v>
      </c>
      <c r="E289" s="307" t="s">
        <v>82</v>
      </c>
      <c r="G289" s="165"/>
      <c r="H289" s="163"/>
      <c r="I289" s="163"/>
      <c r="J289" s="456">
        <v>244209.97</v>
      </c>
      <c r="K289" s="163"/>
    </row>
    <row r="290" spans="1:16" s="304" customFormat="1" ht="11.25" x14ac:dyDescent="0.2">
      <c r="A290" s="304" t="s">
        <v>435</v>
      </c>
      <c r="B290" s="304" t="s">
        <v>131</v>
      </c>
      <c r="C290" s="2" t="s">
        <v>294</v>
      </c>
      <c r="D290" s="470">
        <v>36892</v>
      </c>
      <c r="E290" s="307" t="s">
        <v>82</v>
      </c>
      <c r="G290" s="165"/>
      <c r="H290" s="163"/>
      <c r="I290" s="163"/>
      <c r="J290" s="456">
        <v>1137.8800000000001</v>
      </c>
      <c r="K290" s="163"/>
    </row>
    <row r="291" spans="1:16" s="304" customFormat="1" ht="11.25" x14ac:dyDescent="0.2">
      <c r="A291" s="304" t="s">
        <v>248</v>
      </c>
      <c r="B291" s="304" t="s">
        <v>250</v>
      </c>
      <c r="C291" s="2" t="s">
        <v>294</v>
      </c>
      <c r="D291" s="470">
        <v>36861</v>
      </c>
      <c r="E291" s="307" t="s">
        <v>82</v>
      </c>
      <c r="G291" s="165"/>
      <c r="H291" s="163"/>
      <c r="I291" s="163"/>
      <c r="J291" s="456">
        <v>-230816</v>
      </c>
      <c r="K291" s="163"/>
    </row>
    <row r="292" spans="1:16" s="242" customFormat="1" x14ac:dyDescent="0.2">
      <c r="A292" s="466" t="s">
        <v>248</v>
      </c>
      <c r="B292" s="466" t="s">
        <v>8</v>
      </c>
      <c r="C292" s="469" t="s">
        <v>259</v>
      </c>
      <c r="D292" s="470">
        <v>36892</v>
      </c>
      <c r="E292" s="466" t="s">
        <v>50</v>
      </c>
      <c r="F292" s="466"/>
      <c r="G292" s="466"/>
      <c r="H292" s="466"/>
      <c r="I292" s="466"/>
      <c r="J292" s="467">
        <v>7364.5</v>
      </c>
    </row>
    <row r="293" spans="1:16" s="242" customFormat="1" x14ac:dyDescent="0.2">
      <c r="A293" s="466" t="s">
        <v>248</v>
      </c>
      <c r="B293" s="466" t="s">
        <v>9</v>
      </c>
      <c r="C293" s="469" t="s">
        <v>256</v>
      </c>
      <c r="D293" s="470">
        <v>36892</v>
      </c>
      <c r="E293" s="466" t="s">
        <v>58</v>
      </c>
      <c r="F293" s="466"/>
      <c r="G293" s="466"/>
      <c r="H293" s="466"/>
      <c r="I293" s="466"/>
      <c r="J293" s="467">
        <v>6537.99</v>
      </c>
    </row>
    <row r="294" spans="1:16" s="242" customFormat="1" ht="26.25" customHeight="1" x14ac:dyDescent="0.2">
      <c r="A294" s="466" t="s">
        <v>435</v>
      </c>
      <c r="B294" s="466" t="s">
        <v>9</v>
      </c>
      <c r="C294" s="469" t="s">
        <v>256</v>
      </c>
      <c r="D294" s="470">
        <v>36892</v>
      </c>
      <c r="E294" s="479" t="s">
        <v>64</v>
      </c>
      <c r="F294" s="479"/>
      <c r="G294" s="479"/>
      <c r="H294" s="479"/>
      <c r="I294" s="479"/>
      <c r="J294" s="467">
        <f>-19614-59374.78</f>
        <v>-78988.78</v>
      </c>
    </row>
    <row r="295" spans="1:16" s="242" customFormat="1" x14ac:dyDescent="0.2">
      <c r="A295" s="466" t="s">
        <v>248</v>
      </c>
      <c r="B295" s="466" t="s">
        <v>253</v>
      </c>
      <c r="C295" s="469" t="s">
        <v>254</v>
      </c>
      <c r="D295" s="470">
        <v>36892</v>
      </c>
      <c r="E295" s="466" t="s">
        <v>106</v>
      </c>
      <c r="F295" s="466"/>
      <c r="G295" s="466"/>
      <c r="H295" s="466"/>
      <c r="I295" s="466"/>
      <c r="J295" s="467">
        <v>-34163.519999999997</v>
      </c>
    </row>
    <row r="296" spans="1:16" s="242" customFormat="1" x14ac:dyDescent="0.2">
      <c r="A296" s="466" t="s">
        <v>435</v>
      </c>
      <c r="B296" s="466" t="s">
        <v>332</v>
      </c>
      <c r="C296" s="469" t="s">
        <v>311</v>
      </c>
      <c r="D296" s="470">
        <v>36892</v>
      </c>
      <c r="E296" s="466" t="s">
        <v>333</v>
      </c>
      <c r="F296" s="466"/>
      <c r="G296" s="466"/>
      <c r="H296" s="466"/>
      <c r="I296" s="466"/>
      <c r="J296" s="467">
        <v>-15052</v>
      </c>
      <c r="K296" s="466"/>
      <c r="L296" s="466"/>
      <c r="M296" s="466"/>
      <c r="N296" s="466"/>
      <c r="O296" s="466"/>
      <c r="P296" s="466"/>
    </row>
    <row r="297" spans="1:16" s="242" customFormat="1" x14ac:dyDescent="0.2">
      <c r="A297" s="466" t="s">
        <v>435</v>
      </c>
      <c r="B297" s="466" t="s">
        <v>332</v>
      </c>
      <c r="C297" s="469" t="s">
        <v>311</v>
      </c>
      <c r="D297" s="470">
        <v>36892</v>
      </c>
      <c r="E297" s="466" t="s">
        <v>333</v>
      </c>
      <c r="F297" s="466"/>
      <c r="G297" s="466"/>
      <c r="H297" s="466"/>
      <c r="I297" s="466"/>
      <c r="J297" s="467">
        <v>17060</v>
      </c>
      <c r="K297" s="466"/>
      <c r="L297" s="466"/>
      <c r="M297" s="466"/>
      <c r="N297" s="466"/>
      <c r="O297" s="466"/>
      <c r="P297" s="466"/>
    </row>
    <row r="298" spans="1:16" s="242" customFormat="1" x14ac:dyDescent="0.2">
      <c r="A298" s="466" t="s">
        <v>248</v>
      </c>
      <c r="B298" s="466" t="s">
        <v>11</v>
      </c>
      <c r="C298" s="469" t="s">
        <v>256</v>
      </c>
      <c r="D298" s="470">
        <v>36892</v>
      </c>
      <c r="E298" s="466" t="s">
        <v>107</v>
      </c>
      <c r="F298" s="466"/>
      <c r="G298" s="466"/>
      <c r="H298" s="466"/>
      <c r="I298" s="466"/>
      <c r="J298" s="467">
        <v>4509.18</v>
      </c>
    </row>
    <row r="299" spans="1:16" s="242" customFormat="1" x14ac:dyDescent="0.2">
      <c r="A299" s="466" t="s">
        <v>248</v>
      </c>
      <c r="B299" s="466" t="s">
        <v>12</v>
      </c>
      <c r="C299" s="469" t="s">
        <v>327</v>
      </c>
      <c r="D299" s="470">
        <v>36892</v>
      </c>
      <c r="E299" s="466" t="s">
        <v>108</v>
      </c>
      <c r="F299" s="466"/>
      <c r="G299" s="466"/>
      <c r="H299" s="466"/>
      <c r="I299" s="466"/>
      <c r="J299" s="467">
        <v>-27250.17</v>
      </c>
    </row>
    <row r="300" spans="1:16" s="242" customFormat="1" x14ac:dyDescent="0.2">
      <c r="A300" s="466" t="s">
        <v>435</v>
      </c>
      <c r="B300" s="466" t="s">
        <v>334</v>
      </c>
      <c r="C300" s="469" t="s">
        <v>254</v>
      </c>
      <c r="D300" s="470">
        <v>36861</v>
      </c>
      <c r="E300" s="466" t="s">
        <v>335</v>
      </c>
      <c r="F300" s="466"/>
      <c r="G300" s="466"/>
      <c r="H300" s="466"/>
      <c r="I300" s="466"/>
      <c r="J300" s="467">
        <v>-2500</v>
      </c>
      <c r="K300" s="466"/>
      <c r="L300" s="466"/>
      <c r="M300" s="466"/>
      <c r="N300" s="466"/>
      <c r="O300" s="466"/>
      <c r="P300" s="466"/>
    </row>
    <row r="301" spans="1:16" s="242" customFormat="1" x14ac:dyDescent="0.2">
      <c r="A301" s="466" t="s">
        <v>377</v>
      </c>
      <c r="B301" s="466" t="s">
        <v>380</v>
      </c>
      <c r="C301" s="469" t="s">
        <v>311</v>
      </c>
      <c r="D301" s="470">
        <v>36892</v>
      </c>
      <c r="E301" s="466" t="s">
        <v>381</v>
      </c>
      <c r="F301" s="466"/>
      <c r="G301" s="466"/>
      <c r="H301" s="466"/>
      <c r="I301" s="466"/>
      <c r="J301" s="467">
        <v>12895.5</v>
      </c>
      <c r="K301" s="466"/>
      <c r="L301" s="466"/>
      <c r="M301" s="466"/>
      <c r="N301" s="466"/>
      <c r="O301" s="466"/>
      <c r="P301" s="466"/>
    </row>
    <row r="302" spans="1:16" s="242" customFormat="1" x14ac:dyDescent="0.2">
      <c r="A302" s="466" t="s">
        <v>248</v>
      </c>
      <c r="B302" s="466" t="s">
        <v>13</v>
      </c>
      <c r="C302" s="469" t="s">
        <v>327</v>
      </c>
      <c r="D302" s="470">
        <v>36892</v>
      </c>
      <c r="E302" s="466" t="s">
        <v>406</v>
      </c>
      <c r="F302" s="466"/>
      <c r="G302" s="466"/>
      <c r="H302" s="466"/>
      <c r="I302" s="466"/>
      <c r="J302" s="467">
        <v>224245.2</v>
      </c>
    </row>
    <row r="303" spans="1:16" s="242" customFormat="1" x14ac:dyDescent="0.2">
      <c r="A303" s="466" t="s">
        <v>435</v>
      </c>
      <c r="B303" s="466" t="s">
        <v>413</v>
      </c>
      <c r="C303" s="469" t="s">
        <v>327</v>
      </c>
      <c r="D303" s="470">
        <v>36892</v>
      </c>
      <c r="E303" s="466" t="s">
        <v>48</v>
      </c>
      <c r="F303" s="466"/>
      <c r="G303" s="466"/>
      <c r="H303" s="466"/>
      <c r="I303" s="466"/>
      <c r="J303" s="467">
        <v>-19220.3</v>
      </c>
    </row>
    <row r="304" spans="1:16" s="242" customFormat="1" x14ac:dyDescent="0.2">
      <c r="A304" s="466" t="s">
        <v>435</v>
      </c>
      <c r="B304" s="466" t="s">
        <v>413</v>
      </c>
      <c r="C304" s="469" t="s">
        <v>327</v>
      </c>
      <c r="D304" s="470">
        <v>36892</v>
      </c>
      <c r="E304" s="466" t="s">
        <v>47</v>
      </c>
      <c r="F304" s="466"/>
      <c r="G304" s="466"/>
      <c r="H304" s="466"/>
      <c r="I304" s="466"/>
      <c r="J304" s="467">
        <v>54500.35</v>
      </c>
    </row>
    <row r="305" spans="1:16" s="242" customFormat="1" x14ac:dyDescent="0.2">
      <c r="A305" s="466" t="s">
        <v>377</v>
      </c>
      <c r="B305" s="466" t="s">
        <v>384</v>
      </c>
      <c r="C305" s="469" t="s">
        <v>256</v>
      </c>
      <c r="D305" s="470">
        <v>36892</v>
      </c>
      <c r="E305" s="466" t="s">
        <v>385</v>
      </c>
      <c r="F305" s="466"/>
      <c r="G305" s="466"/>
      <c r="H305" s="466"/>
      <c r="I305" s="466"/>
      <c r="J305" s="467">
        <v>7443</v>
      </c>
      <c r="K305" s="466"/>
      <c r="L305" s="466"/>
      <c r="M305" s="466"/>
      <c r="N305" s="466"/>
      <c r="O305" s="466"/>
      <c r="P305" s="466"/>
    </row>
    <row r="306" spans="1:16" s="242" customFormat="1" x14ac:dyDescent="0.2">
      <c r="A306" s="466" t="s">
        <v>377</v>
      </c>
      <c r="B306" s="466" t="s">
        <v>386</v>
      </c>
      <c r="C306" s="469" t="s">
        <v>294</v>
      </c>
      <c r="D306" s="470">
        <v>36892</v>
      </c>
      <c r="E306" s="466" t="s">
        <v>388</v>
      </c>
      <c r="F306" s="466"/>
      <c r="G306" s="466"/>
      <c r="H306" s="466"/>
      <c r="I306" s="466"/>
      <c r="J306" s="467">
        <v>1858.56</v>
      </c>
      <c r="K306" s="466"/>
      <c r="L306" s="466"/>
      <c r="M306" s="466"/>
      <c r="N306" s="466"/>
      <c r="O306" s="466"/>
      <c r="P306" s="466"/>
    </row>
    <row r="307" spans="1:16" s="242" customFormat="1" ht="23.25" customHeight="1" x14ac:dyDescent="0.2">
      <c r="A307" s="466" t="s">
        <v>435</v>
      </c>
      <c r="B307" s="466" t="s">
        <v>341</v>
      </c>
      <c r="C307" s="469" t="s">
        <v>294</v>
      </c>
      <c r="D307" s="470">
        <v>36861</v>
      </c>
      <c r="E307" s="479" t="s">
        <v>109</v>
      </c>
      <c r="F307" s="479"/>
      <c r="G307" s="479"/>
      <c r="H307" s="479"/>
      <c r="I307" s="479"/>
      <c r="J307" s="467">
        <v>-801307.6</v>
      </c>
    </row>
    <row r="308" spans="1:16" s="242" customFormat="1" ht="21.75" customHeight="1" x14ac:dyDescent="0.2">
      <c r="A308" s="466" t="s">
        <v>435</v>
      </c>
      <c r="B308" s="466" t="s">
        <v>341</v>
      </c>
      <c r="C308" s="469" t="s">
        <v>294</v>
      </c>
      <c r="D308" s="470">
        <v>36892</v>
      </c>
      <c r="E308" s="479" t="s">
        <v>342</v>
      </c>
      <c r="F308" s="479"/>
      <c r="G308" s="479"/>
      <c r="H308" s="479"/>
      <c r="I308" s="479"/>
      <c r="J308" s="467">
        <v>69350.399999999994</v>
      </c>
      <c r="K308" s="466"/>
      <c r="L308" s="466"/>
      <c r="M308" s="466"/>
      <c r="N308" s="466"/>
      <c r="O308" s="466"/>
      <c r="P308" s="466"/>
    </row>
    <row r="309" spans="1:16" s="242" customFormat="1" x14ac:dyDescent="0.2">
      <c r="A309" s="466" t="s">
        <v>435</v>
      </c>
      <c r="B309" s="466" t="s">
        <v>414</v>
      </c>
      <c r="C309" s="469" t="s">
        <v>254</v>
      </c>
      <c r="D309" s="470">
        <v>36892</v>
      </c>
      <c r="E309" s="466" t="s">
        <v>426</v>
      </c>
      <c r="F309" s="466"/>
      <c r="G309" s="466"/>
      <c r="H309" s="466"/>
      <c r="I309" s="466"/>
      <c r="J309" s="467">
        <v>-113549.98</v>
      </c>
    </row>
    <row r="310" spans="1:16" s="242" customFormat="1" x14ac:dyDescent="0.2">
      <c r="A310" s="466" t="s">
        <v>248</v>
      </c>
      <c r="B310" s="466" t="s">
        <v>14</v>
      </c>
      <c r="C310" s="469" t="s">
        <v>256</v>
      </c>
      <c r="D310" s="470">
        <v>36892</v>
      </c>
      <c r="E310" s="466" t="s">
        <v>60</v>
      </c>
      <c r="F310" s="466"/>
      <c r="G310" s="466"/>
      <c r="H310" s="466"/>
      <c r="I310" s="466"/>
      <c r="J310" s="467">
        <v>4171.05</v>
      </c>
    </row>
    <row r="311" spans="1:16" s="242" customFormat="1" x14ac:dyDescent="0.2">
      <c r="A311" s="466" t="s">
        <v>248</v>
      </c>
      <c r="B311" s="466" t="s">
        <v>15</v>
      </c>
      <c r="C311" s="469" t="s">
        <v>327</v>
      </c>
      <c r="D311" s="470">
        <v>36892</v>
      </c>
      <c r="E311" s="466" t="s">
        <v>407</v>
      </c>
      <c r="F311" s="466"/>
      <c r="G311" s="466"/>
      <c r="H311" s="466"/>
      <c r="I311" s="466"/>
      <c r="J311" s="467">
        <v>2918.25</v>
      </c>
    </row>
    <row r="312" spans="1:16" s="242" customFormat="1" ht="24.75" customHeight="1" x14ac:dyDescent="0.2">
      <c r="A312" s="466" t="s">
        <v>246</v>
      </c>
      <c r="B312" s="466" t="s">
        <v>277</v>
      </c>
      <c r="C312" s="469" t="s">
        <v>275</v>
      </c>
      <c r="D312" s="470">
        <v>36892</v>
      </c>
      <c r="E312" s="479" t="s">
        <v>278</v>
      </c>
      <c r="F312" s="479"/>
      <c r="G312" s="479"/>
      <c r="H312" s="479"/>
      <c r="I312" s="479"/>
      <c r="J312" s="467">
        <v>-638400</v>
      </c>
      <c r="K312" s="466"/>
      <c r="L312" s="466"/>
      <c r="M312" s="466"/>
      <c r="N312" s="466"/>
      <c r="O312" s="466"/>
      <c r="P312" s="466"/>
    </row>
    <row r="313" spans="1:16" s="242" customFormat="1" x14ac:dyDescent="0.2">
      <c r="A313" s="466" t="s">
        <v>435</v>
      </c>
      <c r="B313" s="466" t="s">
        <v>415</v>
      </c>
      <c r="C313" s="469" t="s">
        <v>256</v>
      </c>
      <c r="D313" s="470">
        <v>36892</v>
      </c>
      <c r="E313" s="466" t="s">
        <v>110</v>
      </c>
      <c r="F313" s="466"/>
      <c r="G313" s="466"/>
      <c r="H313" s="466"/>
      <c r="I313" s="466"/>
      <c r="J313" s="467">
        <v>-6538</v>
      </c>
    </row>
    <row r="314" spans="1:16" s="242" customFormat="1" ht="22.5" customHeight="1" x14ac:dyDescent="0.2">
      <c r="A314" s="466" t="s">
        <v>377</v>
      </c>
      <c r="B314" s="466" t="s">
        <v>389</v>
      </c>
      <c r="C314" s="469" t="s">
        <v>256</v>
      </c>
      <c r="D314" s="470">
        <v>36861</v>
      </c>
      <c r="E314" s="479" t="s">
        <v>390</v>
      </c>
      <c r="F314" s="479"/>
      <c r="G314" s="479"/>
      <c r="H314" s="479"/>
      <c r="I314" s="479"/>
      <c r="J314" s="467">
        <v>1674.4</v>
      </c>
      <c r="K314" s="466"/>
      <c r="L314" s="466"/>
      <c r="M314" s="466"/>
      <c r="N314" s="466"/>
      <c r="O314" s="466"/>
      <c r="P314" s="466"/>
    </row>
    <row r="315" spans="1:16" s="242" customFormat="1" ht="23.25" customHeight="1" x14ac:dyDescent="0.2">
      <c r="A315" s="466" t="s">
        <v>377</v>
      </c>
      <c r="B315" s="466" t="s">
        <v>389</v>
      </c>
      <c r="C315" s="469" t="s">
        <v>256</v>
      </c>
      <c r="D315" s="470">
        <v>36861</v>
      </c>
      <c r="E315" s="479" t="s">
        <v>391</v>
      </c>
      <c r="F315" s="479"/>
      <c r="G315" s="479"/>
      <c r="H315" s="479"/>
      <c r="I315" s="479"/>
      <c r="J315" s="467">
        <v>6344.7</v>
      </c>
      <c r="K315" s="466"/>
      <c r="L315" s="466"/>
      <c r="M315" s="466"/>
      <c r="N315" s="466"/>
      <c r="O315" s="466"/>
      <c r="P315" s="466"/>
    </row>
    <row r="316" spans="1:16" s="242" customFormat="1" ht="22.5" customHeight="1" x14ac:dyDescent="0.2">
      <c r="A316" s="466" t="s">
        <v>246</v>
      </c>
      <c r="B316" s="466" t="s">
        <v>279</v>
      </c>
      <c r="C316" s="469" t="s">
        <v>275</v>
      </c>
      <c r="D316" s="470">
        <v>36892</v>
      </c>
      <c r="E316" s="479" t="s">
        <v>280</v>
      </c>
      <c r="F316" s="479"/>
      <c r="G316" s="479"/>
      <c r="H316" s="479"/>
      <c r="I316" s="479"/>
      <c r="J316" s="467">
        <v>-334400</v>
      </c>
      <c r="K316" s="466"/>
      <c r="L316" s="466"/>
      <c r="M316" s="466"/>
      <c r="N316" s="466"/>
      <c r="O316" s="466"/>
      <c r="P316" s="466"/>
    </row>
    <row r="317" spans="1:16" s="242" customFormat="1" ht="21" customHeight="1" x14ac:dyDescent="0.2">
      <c r="A317" s="466" t="s">
        <v>248</v>
      </c>
      <c r="B317" s="466" t="s">
        <v>286</v>
      </c>
      <c r="C317" s="469" t="s">
        <v>262</v>
      </c>
      <c r="D317" s="470">
        <v>36892</v>
      </c>
      <c r="E317" s="479" t="s">
        <v>287</v>
      </c>
      <c r="F317" s="479"/>
      <c r="G317" s="479"/>
      <c r="H317" s="479"/>
      <c r="I317" s="479"/>
      <c r="J317" s="467">
        <v>-6895.22</v>
      </c>
      <c r="K317" s="466"/>
      <c r="L317" s="466"/>
      <c r="M317" s="466"/>
      <c r="N317" s="466"/>
      <c r="O317" s="466"/>
      <c r="P317" s="466"/>
    </row>
    <row r="318" spans="1:16" s="242" customFormat="1" ht="14.25" customHeight="1" x14ac:dyDescent="0.2">
      <c r="A318" s="466" t="s">
        <v>435</v>
      </c>
      <c r="B318" s="466" t="s">
        <v>343</v>
      </c>
      <c r="C318" s="469" t="s">
        <v>262</v>
      </c>
      <c r="D318" s="470">
        <v>36831</v>
      </c>
      <c r="E318" s="466" t="s">
        <v>344</v>
      </c>
      <c r="F318" s="466"/>
      <c r="G318" s="466"/>
      <c r="H318" s="466"/>
      <c r="I318" s="466"/>
      <c r="J318" s="467">
        <v>-137861.67000000001</v>
      </c>
      <c r="K318" s="466"/>
      <c r="L318" s="466"/>
      <c r="M318" s="466"/>
      <c r="N318" s="466"/>
      <c r="O318" s="466"/>
      <c r="P318" s="466"/>
    </row>
    <row r="319" spans="1:16" s="242" customFormat="1" ht="16.5" customHeight="1" x14ac:dyDescent="0.2">
      <c r="A319" s="466" t="s">
        <v>435</v>
      </c>
      <c r="B319" s="466" t="s">
        <v>343</v>
      </c>
      <c r="C319" s="469" t="s">
        <v>262</v>
      </c>
      <c r="D319" s="470">
        <v>36861</v>
      </c>
      <c r="E319" s="466" t="s">
        <v>344</v>
      </c>
      <c r="F319" s="466"/>
      <c r="G319" s="466"/>
      <c r="H319" s="466"/>
      <c r="I319" s="466"/>
      <c r="J319" s="467">
        <v>-244209.97</v>
      </c>
      <c r="K319" s="466"/>
      <c r="L319" s="466"/>
      <c r="M319" s="466"/>
      <c r="N319" s="466"/>
      <c r="O319" s="466"/>
      <c r="P319" s="466"/>
    </row>
    <row r="320" spans="1:16" s="242" customFormat="1" ht="23.25" customHeight="1" x14ac:dyDescent="0.2">
      <c r="A320" s="466" t="s">
        <v>248</v>
      </c>
      <c r="B320" s="466" t="s">
        <v>288</v>
      </c>
      <c r="C320" s="469" t="s">
        <v>262</v>
      </c>
      <c r="D320" s="470">
        <v>36892</v>
      </c>
      <c r="E320" s="479" t="s">
        <v>289</v>
      </c>
      <c r="F320" s="479"/>
      <c r="G320" s="479"/>
      <c r="H320" s="479"/>
      <c r="I320" s="479"/>
      <c r="J320" s="467">
        <v>113549.98</v>
      </c>
      <c r="K320" s="466"/>
      <c r="L320" s="466"/>
      <c r="M320" s="466"/>
      <c r="N320" s="466"/>
      <c r="O320" s="466"/>
      <c r="P320" s="466"/>
    </row>
    <row r="321" spans="1:16" s="242" customFormat="1" x14ac:dyDescent="0.2">
      <c r="A321" s="466" t="s">
        <v>435</v>
      </c>
      <c r="B321" s="466" t="s">
        <v>288</v>
      </c>
      <c r="C321" s="469" t="s">
        <v>262</v>
      </c>
      <c r="D321" s="470">
        <v>36892</v>
      </c>
      <c r="E321" s="466" t="s">
        <v>111</v>
      </c>
      <c r="F321" s="466"/>
      <c r="G321" s="466"/>
      <c r="H321" s="466"/>
      <c r="I321" s="466"/>
      <c r="J321" s="467">
        <v>-510561.41</v>
      </c>
    </row>
    <row r="322" spans="1:16" s="242" customFormat="1" x14ac:dyDescent="0.2">
      <c r="A322" s="466" t="s">
        <v>435</v>
      </c>
      <c r="B322" s="466" t="s">
        <v>288</v>
      </c>
      <c r="C322" s="469" t="s">
        <v>262</v>
      </c>
      <c r="D322" s="470">
        <v>36892</v>
      </c>
      <c r="E322" s="466" t="s">
        <v>345</v>
      </c>
      <c r="F322" s="466"/>
      <c r="G322" s="466"/>
      <c r="H322" s="466"/>
      <c r="I322" s="466"/>
      <c r="J322" s="467">
        <v>-63359.92</v>
      </c>
      <c r="K322" s="466"/>
      <c r="L322" s="466"/>
      <c r="M322" s="466"/>
      <c r="N322" s="466"/>
      <c r="O322" s="466"/>
      <c r="P322" s="466"/>
    </row>
    <row r="323" spans="1:16" s="242" customFormat="1" x14ac:dyDescent="0.2">
      <c r="A323" s="466" t="s">
        <v>377</v>
      </c>
      <c r="B323" s="466" t="s">
        <v>392</v>
      </c>
      <c r="C323" s="469" t="s">
        <v>256</v>
      </c>
      <c r="D323" s="470">
        <v>36892</v>
      </c>
      <c r="E323" s="466" t="s">
        <v>393</v>
      </c>
      <c r="F323" s="466"/>
      <c r="G323" s="466"/>
      <c r="H323" s="466"/>
      <c r="I323" s="466"/>
      <c r="J323" s="467">
        <v>2339.1999999999998</v>
      </c>
      <c r="K323" s="466"/>
      <c r="L323" s="466"/>
      <c r="M323" s="466"/>
      <c r="N323" s="466"/>
      <c r="O323" s="466"/>
      <c r="P323" s="466"/>
    </row>
    <row r="324" spans="1:16" s="242" customFormat="1" x14ac:dyDescent="0.2">
      <c r="A324" s="466" t="s">
        <v>435</v>
      </c>
      <c r="B324" s="466" t="s">
        <v>346</v>
      </c>
      <c r="C324" s="469" t="s">
        <v>311</v>
      </c>
      <c r="D324" s="470">
        <v>36892</v>
      </c>
      <c r="E324" s="466" t="s">
        <v>347</v>
      </c>
      <c r="F324" s="466"/>
      <c r="G324" s="466"/>
      <c r="H324" s="466"/>
      <c r="I324" s="466"/>
      <c r="J324" s="467">
        <v>-118400</v>
      </c>
      <c r="K324" s="466"/>
      <c r="L324" s="466"/>
      <c r="M324" s="466"/>
      <c r="N324" s="466"/>
      <c r="O324" s="466"/>
      <c r="P324" s="466"/>
    </row>
    <row r="325" spans="1:16" s="242" customFormat="1" x14ac:dyDescent="0.2">
      <c r="A325" s="466" t="s">
        <v>435</v>
      </c>
      <c r="B325" s="466" t="s">
        <v>348</v>
      </c>
      <c r="C325" s="469" t="s">
        <v>311</v>
      </c>
      <c r="D325" s="470">
        <v>36892</v>
      </c>
      <c r="E325" s="466" t="s">
        <v>347</v>
      </c>
      <c r="F325" s="466"/>
      <c r="G325" s="466"/>
      <c r="H325" s="466"/>
      <c r="I325" s="466"/>
      <c r="J325" s="467">
        <v>-115200</v>
      </c>
      <c r="K325" s="466"/>
      <c r="L325" s="466"/>
      <c r="M325" s="466"/>
      <c r="N325" s="466"/>
      <c r="O325" s="466"/>
      <c r="P325" s="466"/>
    </row>
    <row r="326" spans="1:16" s="242" customFormat="1" x14ac:dyDescent="0.2">
      <c r="A326" s="466" t="s">
        <v>244</v>
      </c>
      <c r="B326" s="466" t="s">
        <v>255</v>
      </c>
      <c r="C326" s="469" t="s">
        <v>256</v>
      </c>
      <c r="D326" s="470">
        <v>36861</v>
      </c>
      <c r="E326" s="466" t="s">
        <v>257</v>
      </c>
      <c r="F326" s="466"/>
      <c r="G326" s="466"/>
      <c r="H326" s="466"/>
      <c r="I326" s="466"/>
      <c r="J326" s="467">
        <v>-2205.2199999999998</v>
      </c>
      <c r="K326" s="466"/>
      <c r="L326" s="466"/>
      <c r="M326" s="466"/>
      <c r="N326" s="466"/>
      <c r="O326" s="466"/>
      <c r="P326" s="466"/>
    </row>
    <row r="327" spans="1:16" s="242" customFormat="1" x14ac:dyDescent="0.2">
      <c r="A327" s="466" t="s">
        <v>248</v>
      </c>
      <c r="B327" s="466" t="s">
        <v>255</v>
      </c>
      <c r="C327" s="469" t="s">
        <v>256</v>
      </c>
      <c r="D327" s="470">
        <v>36892</v>
      </c>
      <c r="E327" s="466" t="s">
        <v>61</v>
      </c>
      <c r="F327" s="466"/>
      <c r="G327" s="466"/>
      <c r="H327" s="466"/>
      <c r="I327" s="466"/>
      <c r="J327" s="467">
        <v>5228.55</v>
      </c>
    </row>
    <row r="328" spans="1:16" s="242" customFormat="1" ht="26.25" customHeight="1" x14ac:dyDescent="0.2">
      <c r="A328" s="466" t="s">
        <v>248</v>
      </c>
      <c r="B328" s="466" t="s">
        <v>291</v>
      </c>
      <c r="C328" s="469" t="s">
        <v>275</v>
      </c>
      <c r="D328" s="470">
        <v>36892</v>
      </c>
      <c r="E328" s="479" t="s">
        <v>292</v>
      </c>
      <c r="F328" s="479"/>
      <c r="G328" s="479"/>
      <c r="H328" s="479"/>
      <c r="I328" s="479"/>
      <c r="J328" s="467">
        <v>8506.7000000000007</v>
      </c>
      <c r="K328" s="466"/>
      <c r="L328" s="466"/>
      <c r="M328" s="466"/>
      <c r="N328" s="466"/>
      <c r="O328" s="466"/>
      <c r="P328" s="466"/>
    </row>
    <row r="329" spans="1:16" s="242" customFormat="1" x14ac:dyDescent="0.2">
      <c r="A329" s="466" t="s">
        <v>377</v>
      </c>
      <c r="B329" s="466" t="s">
        <v>394</v>
      </c>
      <c r="C329" s="469" t="s">
        <v>275</v>
      </c>
      <c r="D329" s="470">
        <v>36892</v>
      </c>
      <c r="E329" s="466" t="s">
        <v>396</v>
      </c>
      <c r="F329" s="466"/>
      <c r="G329" s="466"/>
      <c r="H329" s="466"/>
      <c r="I329" s="466"/>
      <c r="J329" s="467">
        <v>1733.98</v>
      </c>
      <c r="K329" s="466"/>
      <c r="L329" s="466"/>
      <c r="M329" s="466"/>
      <c r="N329" s="466"/>
      <c r="O329" s="466"/>
      <c r="P329" s="466"/>
    </row>
    <row r="330" spans="1:16" s="242" customFormat="1" x14ac:dyDescent="0.2">
      <c r="A330" s="466" t="s">
        <v>377</v>
      </c>
      <c r="B330" s="466" t="s">
        <v>17</v>
      </c>
      <c r="C330" s="469" t="s">
        <v>256</v>
      </c>
      <c r="D330" s="470">
        <v>36892</v>
      </c>
      <c r="E330" s="466" t="s">
        <v>112</v>
      </c>
      <c r="F330" s="466"/>
      <c r="G330" s="466"/>
      <c r="H330" s="466"/>
      <c r="I330" s="466"/>
      <c r="J330" s="467">
        <v>1512</v>
      </c>
    </row>
    <row r="331" spans="1:16" s="242" customFormat="1" x14ac:dyDescent="0.2">
      <c r="A331" s="466" t="s">
        <v>377</v>
      </c>
      <c r="B331" s="466" t="s">
        <v>17</v>
      </c>
      <c r="C331" s="469" t="s">
        <v>256</v>
      </c>
      <c r="D331" s="470">
        <v>36892</v>
      </c>
      <c r="E331" s="466" t="s">
        <v>113</v>
      </c>
      <c r="F331" s="466"/>
      <c r="G331" s="466"/>
      <c r="H331" s="466"/>
      <c r="I331" s="466"/>
      <c r="J331" s="467">
        <v>1550</v>
      </c>
    </row>
    <row r="332" spans="1:16" s="242" customFormat="1" x14ac:dyDescent="0.2">
      <c r="A332" s="466" t="s">
        <v>377</v>
      </c>
      <c r="B332" s="466" t="s">
        <v>17</v>
      </c>
      <c r="C332" s="469" t="s">
        <v>256</v>
      </c>
      <c r="D332" s="470">
        <v>36892</v>
      </c>
      <c r="E332" s="466" t="s">
        <v>114</v>
      </c>
      <c r="F332" s="466"/>
      <c r="G332" s="466"/>
      <c r="H332" s="466"/>
      <c r="I332" s="466"/>
      <c r="J332" s="467">
        <v>2500</v>
      </c>
    </row>
    <row r="333" spans="1:16" s="242" customFormat="1" x14ac:dyDescent="0.2">
      <c r="A333" s="466" t="s">
        <v>377</v>
      </c>
      <c r="B333" s="466" t="s">
        <v>17</v>
      </c>
      <c r="C333" s="469" t="s">
        <v>256</v>
      </c>
      <c r="D333" s="470">
        <v>36892</v>
      </c>
      <c r="E333" s="466" t="s">
        <v>419</v>
      </c>
      <c r="F333" s="466"/>
      <c r="G333" s="466"/>
      <c r="H333" s="466"/>
      <c r="I333" s="466"/>
      <c r="J333" s="467">
        <v>4223</v>
      </c>
    </row>
    <row r="334" spans="1:16" s="242" customFormat="1" x14ac:dyDescent="0.2">
      <c r="A334" s="466" t="s">
        <v>377</v>
      </c>
      <c r="B334" s="466" t="s">
        <v>17</v>
      </c>
      <c r="C334" s="469" t="s">
        <v>256</v>
      </c>
      <c r="D334" s="470">
        <v>36892</v>
      </c>
      <c r="E334" s="466" t="s">
        <v>418</v>
      </c>
      <c r="F334" s="466"/>
      <c r="G334" s="466"/>
      <c r="H334" s="466"/>
      <c r="I334" s="466"/>
      <c r="J334" s="467">
        <v>5733</v>
      </c>
    </row>
    <row r="335" spans="1:16" s="242" customFormat="1" x14ac:dyDescent="0.2">
      <c r="A335" s="466" t="s">
        <v>248</v>
      </c>
      <c r="B335" s="466" t="s">
        <v>18</v>
      </c>
      <c r="C335" s="469" t="s">
        <v>311</v>
      </c>
      <c r="D335" s="470">
        <v>36861</v>
      </c>
      <c r="E335" s="466" t="s">
        <v>65</v>
      </c>
      <c r="F335" s="466"/>
      <c r="G335" s="466"/>
      <c r="H335" s="466"/>
      <c r="I335" s="466"/>
      <c r="J335" s="467">
        <v>-225781</v>
      </c>
      <c r="K335" s="466"/>
      <c r="L335" s="466"/>
      <c r="M335" s="466"/>
      <c r="N335" s="466"/>
      <c r="O335" s="466"/>
      <c r="P335" s="466"/>
    </row>
    <row r="336" spans="1:16" s="242" customFormat="1" x14ac:dyDescent="0.2">
      <c r="A336" s="466" t="s">
        <v>247</v>
      </c>
      <c r="B336" s="466" t="s">
        <v>283</v>
      </c>
      <c r="C336" s="469" t="s">
        <v>275</v>
      </c>
      <c r="D336" s="470">
        <v>36495</v>
      </c>
      <c r="E336" s="466" t="s">
        <v>284</v>
      </c>
      <c r="F336" s="466"/>
      <c r="G336" s="466"/>
      <c r="H336" s="466"/>
      <c r="I336" s="466"/>
      <c r="J336" s="467">
        <v>-36960</v>
      </c>
      <c r="K336" s="466"/>
      <c r="L336" s="466"/>
      <c r="M336" s="466"/>
      <c r="N336" s="466"/>
      <c r="O336" s="466"/>
      <c r="P336" s="466"/>
    </row>
    <row r="337" spans="1:16" s="242" customFormat="1" ht="24.75" customHeight="1" x14ac:dyDescent="0.2">
      <c r="A337" s="466" t="s">
        <v>244</v>
      </c>
      <c r="B337" s="466" t="s">
        <v>261</v>
      </c>
      <c r="C337" s="469" t="s">
        <v>262</v>
      </c>
      <c r="D337" s="470">
        <v>36861</v>
      </c>
      <c r="E337" s="479" t="s">
        <v>432</v>
      </c>
      <c r="F337" s="479"/>
      <c r="G337" s="479"/>
      <c r="H337" s="479"/>
      <c r="I337" s="479"/>
      <c r="J337" s="467">
        <v>-181457.94</v>
      </c>
    </row>
    <row r="338" spans="1:16" s="242" customFormat="1" ht="24" customHeight="1" x14ac:dyDescent="0.2">
      <c r="A338" s="466" t="s">
        <v>244</v>
      </c>
      <c r="B338" s="466" t="s">
        <v>261</v>
      </c>
      <c r="C338" s="469" t="s">
        <v>262</v>
      </c>
      <c r="D338" s="470">
        <v>36861</v>
      </c>
      <c r="E338" s="479" t="s">
        <v>264</v>
      </c>
      <c r="F338" s="479"/>
      <c r="G338" s="479"/>
      <c r="H338" s="479"/>
      <c r="I338" s="479"/>
      <c r="J338" s="467">
        <v>-1683.39</v>
      </c>
      <c r="K338" s="466"/>
      <c r="L338" s="466"/>
      <c r="M338" s="466"/>
      <c r="N338" s="466"/>
      <c r="O338" s="466"/>
      <c r="P338" s="466"/>
    </row>
    <row r="339" spans="1:16" s="242" customFormat="1" ht="20.25" customHeight="1" x14ac:dyDescent="0.2">
      <c r="A339" s="466" t="s">
        <v>244</v>
      </c>
      <c r="B339" s="466" t="s">
        <v>261</v>
      </c>
      <c r="C339" s="469" t="s">
        <v>262</v>
      </c>
      <c r="D339" s="470">
        <v>36861</v>
      </c>
      <c r="E339" s="479" t="s">
        <v>263</v>
      </c>
      <c r="F339" s="479"/>
      <c r="G339" s="479"/>
      <c r="H339" s="479"/>
      <c r="I339" s="479"/>
      <c r="J339" s="467">
        <v>4050.3</v>
      </c>
      <c r="K339" s="466"/>
      <c r="L339" s="466"/>
      <c r="M339" s="466"/>
      <c r="N339" s="466"/>
      <c r="O339" s="466"/>
      <c r="P339" s="466"/>
    </row>
    <row r="340" spans="1:16" s="242" customFormat="1" ht="21" customHeight="1" x14ac:dyDescent="0.2">
      <c r="A340" s="466" t="s">
        <v>244</v>
      </c>
      <c r="B340" s="466" t="s">
        <v>261</v>
      </c>
      <c r="C340" s="469" t="s">
        <v>262</v>
      </c>
      <c r="D340" s="470">
        <v>36861</v>
      </c>
      <c r="E340" s="479" t="s">
        <v>265</v>
      </c>
      <c r="F340" s="479"/>
      <c r="G340" s="479"/>
      <c r="H340" s="479"/>
      <c r="I340" s="479"/>
      <c r="J340" s="467">
        <v>23243.02</v>
      </c>
      <c r="K340" s="466"/>
      <c r="L340" s="466"/>
      <c r="M340" s="466"/>
      <c r="N340" s="466"/>
      <c r="O340" s="466"/>
      <c r="P340" s="466"/>
    </row>
    <row r="341" spans="1:16" s="242" customFormat="1" x14ac:dyDescent="0.2">
      <c r="A341" s="466" t="s">
        <v>248</v>
      </c>
      <c r="B341" s="466" t="s">
        <v>261</v>
      </c>
      <c r="C341" s="469" t="s">
        <v>262</v>
      </c>
      <c r="D341" s="470">
        <v>36861</v>
      </c>
      <c r="E341" s="466" t="s">
        <v>296</v>
      </c>
      <c r="F341" s="466"/>
      <c r="G341" s="466"/>
      <c r="H341" s="466"/>
      <c r="I341" s="466"/>
      <c r="J341" s="467">
        <v>11086.25</v>
      </c>
      <c r="K341" s="466"/>
      <c r="L341" s="466"/>
      <c r="M341" s="466"/>
      <c r="N341" s="466"/>
      <c r="O341" s="466"/>
      <c r="P341" s="466"/>
    </row>
    <row r="342" spans="1:16" s="242" customFormat="1" ht="24" customHeight="1" x14ac:dyDescent="0.2">
      <c r="A342" s="466" t="s">
        <v>248</v>
      </c>
      <c r="B342" s="466" t="s">
        <v>261</v>
      </c>
      <c r="C342" s="469" t="s">
        <v>262</v>
      </c>
      <c r="D342" s="470">
        <v>36861</v>
      </c>
      <c r="E342" s="479" t="s">
        <v>295</v>
      </c>
      <c r="F342" s="479"/>
      <c r="G342" s="479"/>
      <c r="H342" s="479"/>
      <c r="I342" s="479"/>
      <c r="J342" s="467">
        <v>45102</v>
      </c>
      <c r="K342" s="466"/>
      <c r="L342" s="466"/>
      <c r="M342" s="466"/>
      <c r="N342" s="466"/>
      <c r="O342" s="466"/>
      <c r="P342" s="466"/>
    </row>
    <row r="343" spans="1:16" s="242" customFormat="1" ht="23.25" customHeight="1" x14ac:dyDescent="0.2">
      <c r="A343" s="466" t="s">
        <v>248</v>
      </c>
      <c r="B343" s="466" t="s">
        <v>261</v>
      </c>
      <c r="C343" s="469" t="s">
        <v>262</v>
      </c>
      <c r="D343" s="470">
        <v>36861</v>
      </c>
      <c r="E343" s="479" t="s">
        <v>297</v>
      </c>
      <c r="F343" s="479"/>
      <c r="G343" s="479"/>
      <c r="H343" s="479"/>
      <c r="I343" s="479"/>
      <c r="J343" s="467">
        <v>76252.52</v>
      </c>
      <c r="K343" s="466"/>
      <c r="L343" s="466"/>
      <c r="M343" s="466"/>
      <c r="N343" s="466"/>
      <c r="O343" s="466"/>
      <c r="P343" s="466"/>
    </row>
    <row r="344" spans="1:16" s="242" customFormat="1" ht="21.75" customHeight="1" x14ac:dyDescent="0.2">
      <c r="A344" s="466" t="s">
        <v>248</v>
      </c>
      <c r="B344" s="466" t="s">
        <v>261</v>
      </c>
      <c r="C344" s="469" t="s">
        <v>262</v>
      </c>
      <c r="D344" s="470">
        <v>36861</v>
      </c>
      <c r="E344" s="479" t="s">
        <v>433</v>
      </c>
      <c r="F344" s="479"/>
      <c r="G344" s="479"/>
      <c r="H344" s="479"/>
      <c r="I344" s="479"/>
      <c r="J344" s="467">
        <f>9693231.84+225781</f>
        <v>9919012.8399999999</v>
      </c>
    </row>
    <row r="345" spans="1:16" s="242" customFormat="1" ht="24" customHeight="1" x14ac:dyDescent="0.2">
      <c r="A345" s="466" t="s">
        <v>435</v>
      </c>
      <c r="B345" s="466" t="s">
        <v>261</v>
      </c>
      <c r="C345" s="469" t="s">
        <v>262</v>
      </c>
      <c r="D345" s="470">
        <v>36861</v>
      </c>
      <c r="E345" s="479" t="s">
        <v>475</v>
      </c>
      <c r="F345" s="479"/>
      <c r="G345" s="479"/>
      <c r="H345" s="479"/>
      <c r="I345" s="479"/>
      <c r="J345" s="467">
        <v>-9382063.4199999999</v>
      </c>
    </row>
    <row r="346" spans="1:16" s="242" customFormat="1" ht="21.75" customHeight="1" x14ac:dyDescent="0.2">
      <c r="A346" s="466" t="s">
        <v>435</v>
      </c>
      <c r="B346" s="466" t="s">
        <v>261</v>
      </c>
      <c r="C346" s="469" t="s">
        <v>262</v>
      </c>
      <c r="D346" s="470">
        <v>36861</v>
      </c>
      <c r="E346" s="479" t="s">
        <v>352</v>
      </c>
      <c r="F346" s="479"/>
      <c r="G346" s="479"/>
      <c r="H346" s="479"/>
      <c r="I346" s="479"/>
      <c r="J346" s="467">
        <v>-35240.019999999997</v>
      </c>
      <c r="K346" s="466"/>
      <c r="L346" s="466"/>
      <c r="M346" s="466"/>
      <c r="N346" s="466"/>
      <c r="O346" s="466"/>
      <c r="P346" s="466"/>
    </row>
    <row r="347" spans="1:16" s="242" customFormat="1" ht="25.5" customHeight="1" x14ac:dyDescent="0.2">
      <c r="A347" s="466" t="s">
        <v>435</v>
      </c>
      <c r="B347" s="466" t="s">
        <v>261</v>
      </c>
      <c r="C347" s="469" t="s">
        <v>262</v>
      </c>
      <c r="D347" s="470">
        <v>36861</v>
      </c>
      <c r="E347" s="479" t="s">
        <v>352</v>
      </c>
      <c r="F347" s="479"/>
      <c r="G347" s="479"/>
      <c r="H347" s="479"/>
      <c r="I347" s="479"/>
      <c r="J347" s="467">
        <v>61112.46</v>
      </c>
      <c r="K347" s="466"/>
      <c r="L347" s="466"/>
      <c r="M347" s="466"/>
      <c r="N347" s="466"/>
      <c r="O347" s="466"/>
      <c r="P347" s="466"/>
    </row>
    <row r="348" spans="1:16" s="242" customFormat="1" x14ac:dyDescent="0.2">
      <c r="A348" s="466" t="s">
        <v>248</v>
      </c>
      <c r="B348" s="466" t="s">
        <v>261</v>
      </c>
      <c r="C348" s="469" t="s">
        <v>262</v>
      </c>
      <c r="D348" s="470">
        <v>36892</v>
      </c>
      <c r="E348" s="466" t="s">
        <v>434</v>
      </c>
      <c r="F348" s="466"/>
      <c r="G348" s="466"/>
      <c r="H348" s="466"/>
      <c r="I348" s="466"/>
      <c r="J348" s="467">
        <v>3703950.69</v>
      </c>
    </row>
    <row r="349" spans="1:16" s="242" customFormat="1" x14ac:dyDescent="0.2">
      <c r="A349" s="466" t="s">
        <v>435</v>
      </c>
      <c r="B349" s="466" t="s">
        <v>261</v>
      </c>
      <c r="C349" s="469" t="s">
        <v>262</v>
      </c>
      <c r="D349" s="470">
        <v>36892</v>
      </c>
      <c r="E349" s="466" t="s">
        <v>353</v>
      </c>
      <c r="F349" s="466"/>
      <c r="G349" s="466"/>
      <c r="H349" s="466"/>
      <c r="I349" s="466"/>
      <c r="J349" s="467">
        <v>-5301370.25</v>
      </c>
      <c r="K349" s="466"/>
      <c r="L349" s="466"/>
      <c r="M349" s="466"/>
      <c r="N349" s="466"/>
      <c r="O349" s="466"/>
      <c r="P349" s="466"/>
    </row>
    <row r="350" spans="1:16" s="242" customFormat="1" ht="27" customHeight="1" x14ac:dyDescent="0.2">
      <c r="A350" s="466" t="s">
        <v>435</v>
      </c>
      <c r="B350" s="466" t="s">
        <v>261</v>
      </c>
      <c r="C350" s="469" t="s">
        <v>262</v>
      </c>
      <c r="D350" s="470">
        <v>36892</v>
      </c>
      <c r="E350" s="479" t="s">
        <v>351</v>
      </c>
      <c r="F350" s="479"/>
      <c r="G350" s="479"/>
      <c r="H350" s="479"/>
      <c r="I350" s="479"/>
      <c r="J350" s="467">
        <v>15634.41</v>
      </c>
      <c r="K350" s="466"/>
      <c r="L350" s="466"/>
      <c r="M350" s="466"/>
      <c r="N350" s="466"/>
      <c r="O350" s="466"/>
      <c r="P350" s="466"/>
    </row>
    <row r="351" spans="1:16" s="242" customFormat="1" ht="20.25" customHeight="1" x14ac:dyDescent="0.2">
      <c r="A351" s="466" t="s">
        <v>248</v>
      </c>
      <c r="B351" s="466" t="s">
        <v>298</v>
      </c>
      <c r="C351" s="469" t="s">
        <v>262</v>
      </c>
      <c r="D351" s="470">
        <v>36831</v>
      </c>
      <c r="E351" s="479" t="s">
        <v>69</v>
      </c>
      <c r="F351" s="479"/>
      <c r="G351" s="479"/>
      <c r="H351" s="479"/>
      <c r="I351" s="479"/>
      <c r="J351" s="467">
        <v>109485.44</v>
      </c>
      <c r="K351" s="466"/>
      <c r="L351" s="466"/>
      <c r="M351" s="466"/>
      <c r="N351" s="466"/>
      <c r="O351" s="466"/>
      <c r="P351" s="466"/>
    </row>
    <row r="352" spans="1:16" s="242" customFormat="1" ht="24.75" customHeight="1" x14ac:dyDescent="0.2">
      <c r="A352" s="466" t="s">
        <v>435</v>
      </c>
      <c r="B352" s="466" t="s">
        <v>298</v>
      </c>
      <c r="C352" s="469" t="s">
        <v>262</v>
      </c>
      <c r="D352" s="470">
        <v>36831</v>
      </c>
      <c r="E352" s="479" t="s">
        <v>305</v>
      </c>
      <c r="F352" s="479"/>
      <c r="G352" s="479"/>
      <c r="H352" s="479"/>
      <c r="I352" s="479"/>
      <c r="J352" s="467">
        <v>468972.02</v>
      </c>
      <c r="K352" s="466"/>
      <c r="L352" s="466"/>
      <c r="M352" s="466"/>
      <c r="N352" s="466"/>
      <c r="O352" s="466"/>
      <c r="P352" s="466"/>
    </row>
    <row r="353" spans="1:16" s="242" customFormat="1" ht="23.25" customHeight="1" x14ac:dyDescent="0.2">
      <c r="A353" s="466" t="s">
        <v>248</v>
      </c>
      <c r="B353" s="466" t="s">
        <v>298</v>
      </c>
      <c r="C353" s="469" t="s">
        <v>262</v>
      </c>
      <c r="D353" s="470">
        <v>36861</v>
      </c>
      <c r="E353" s="479" t="s">
        <v>305</v>
      </c>
      <c r="F353" s="479"/>
      <c r="G353" s="479"/>
      <c r="H353" s="479"/>
      <c r="I353" s="479"/>
      <c r="J353" s="467">
        <v>-26600.44</v>
      </c>
      <c r="K353" s="466"/>
      <c r="L353" s="466"/>
      <c r="M353" s="466"/>
      <c r="N353" s="466"/>
      <c r="O353" s="466"/>
      <c r="P353" s="466"/>
    </row>
    <row r="354" spans="1:16" s="242" customFormat="1" ht="21" customHeight="1" x14ac:dyDescent="0.2">
      <c r="A354" s="466" t="s">
        <v>248</v>
      </c>
      <c r="B354" s="466" t="s">
        <v>298</v>
      </c>
      <c r="C354" s="469" t="s">
        <v>262</v>
      </c>
      <c r="D354" s="470">
        <v>36861</v>
      </c>
      <c r="E354" s="479" t="s">
        <v>305</v>
      </c>
      <c r="F354" s="479"/>
      <c r="G354" s="479"/>
      <c r="H354" s="479"/>
      <c r="I354" s="479"/>
      <c r="J354" s="467">
        <v>25182.63</v>
      </c>
      <c r="K354" s="466"/>
      <c r="L354" s="466"/>
      <c r="M354" s="466"/>
      <c r="N354" s="466"/>
      <c r="O354" s="466"/>
      <c r="P354" s="466"/>
    </row>
    <row r="355" spans="1:16" s="242" customFormat="1" ht="22.5" customHeight="1" x14ac:dyDescent="0.2">
      <c r="A355" s="466" t="s">
        <v>248</v>
      </c>
      <c r="B355" s="466" t="s">
        <v>298</v>
      </c>
      <c r="C355" s="469" t="s">
        <v>262</v>
      </c>
      <c r="D355" s="470">
        <v>36861</v>
      </c>
      <c r="E355" s="479" t="s">
        <v>305</v>
      </c>
      <c r="F355" s="479"/>
      <c r="G355" s="479"/>
      <c r="H355" s="479"/>
      <c r="I355" s="479"/>
      <c r="J355" s="467">
        <v>111196.72</v>
      </c>
      <c r="K355" s="466"/>
      <c r="L355" s="466"/>
      <c r="M355" s="466"/>
      <c r="N355" s="466"/>
      <c r="O355" s="466"/>
      <c r="P355" s="466"/>
    </row>
    <row r="356" spans="1:16" s="242" customFormat="1" ht="24" customHeight="1" x14ac:dyDescent="0.2">
      <c r="A356" s="466" t="s">
        <v>435</v>
      </c>
      <c r="B356" s="466" t="s">
        <v>298</v>
      </c>
      <c r="C356" s="469" t="s">
        <v>262</v>
      </c>
      <c r="D356" s="470">
        <v>36861</v>
      </c>
      <c r="E356" s="479" t="s">
        <v>359</v>
      </c>
      <c r="F356" s="479"/>
      <c r="G356" s="479"/>
      <c r="H356" s="479"/>
      <c r="I356" s="479"/>
      <c r="J356" s="467">
        <v>-14516.8</v>
      </c>
      <c r="K356" s="466"/>
      <c r="L356" s="466"/>
      <c r="M356" s="466"/>
      <c r="N356" s="466"/>
      <c r="O356" s="466"/>
      <c r="P356" s="466"/>
    </row>
    <row r="357" spans="1:16" s="242" customFormat="1" ht="23.25" customHeight="1" x14ac:dyDescent="0.2">
      <c r="A357" s="466" t="s">
        <v>435</v>
      </c>
      <c r="B357" s="466" t="s">
        <v>298</v>
      </c>
      <c r="C357" s="469" t="s">
        <v>262</v>
      </c>
      <c r="D357" s="470">
        <v>36861</v>
      </c>
      <c r="E357" s="479" t="s">
        <v>354</v>
      </c>
      <c r="F357" s="479"/>
      <c r="G357" s="479"/>
      <c r="H357" s="479"/>
      <c r="I357" s="479"/>
      <c r="J357" s="467">
        <v>23966.080000000002</v>
      </c>
      <c r="K357" s="466"/>
      <c r="L357" s="466"/>
      <c r="M357" s="466"/>
      <c r="N357" s="466"/>
      <c r="O357" s="466"/>
      <c r="P357" s="466"/>
    </row>
    <row r="358" spans="1:16" s="242" customFormat="1" ht="24.75" customHeight="1" x14ac:dyDescent="0.2">
      <c r="A358" s="466" t="s">
        <v>435</v>
      </c>
      <c r="B358" s="466" t="s">
        <v>298</v>
      </c>
      <c r="C358" s="469" t="s">
        <v>262</v>
      </c>
      <c r="D358" s="470">
        <v>36861</v>
      </c>
      <c r="E358" s="479" t="s">
        <v>305</v>
      </c>
      <c r="F358" s="479"/>
      <c r="G358" s="479"/>
      <c r="H358" s="479"/>
      <c r="I358" s="479"/>
      <c r="J358" s="467">
        <v>111303.14</v>
      </c>
      <c r="K358" s="466"/>
      <c r="L358" s="466"/>
      <c r="M358" s="466"/>
      <c r="N358" s="466"/>
      <c r="O358" s="466"/>
      <c r="P358" s="466"/>
    </row>
    <row r="359" spans="1:16" s="242" customFormat="1" x14ac:dyDescent="0.2">
      <c r="A359" s="466" t="s">
        <v>248</v>
      </c>
      <c r="B359" s="466" t="s">
        <v>298</v>
      </c>
      <c r="C359" s="469" t="s">
        <v>262</v>
      </c>
      <c r="D359" s="470">
        <v>36892</v>
      </c>
      <c r="E359" s="466" t="s">
        <v>300</v>
      </c>
      <c r="F359" s="466"/>
      <c r="G359" s="466"/>
      <c r="H359" s="466"/>
      <c r="I359" s="466"/>
      <c r="J359" s="467">
        <v>12196</v>
      </c>
      <c r="K359" s="466"/>
      <c r="L359" s="466"/>
      <c r="M359" s="466"/>
      <c r="N359" s="466"/>
      <c r="O359" s="466"/>
      <c r="P359" s="466"/>
    </row>
    <row r="360" spans="1:16" s="242" customFormat="1" x14ac:dyDescent="0.2">
      <c r="A360" s="466" t="s">
        <v>248</v>
      </c>
      <c r="B360" s="466" t="s">
        <v>298</v>
      </c>
      <c r="C360" s="469" t="s">
        <v>262</v>
      </c>
      <c r="D360" s="470">
        <v>36892</v>
      </c>
      <c r="E360" s="466" t="s">
        <v>303</v>
      </c>
      <c r="F360" s="466"/>
      <c r="G360" s="466"/>
      <c r="H360" s="466"/>
      <c r="I360" s="466"/>
      <c r="J360" s="467">
        <v>13756</v>
      </c>
      <c r="K360" s="466"/>
      <c r="L360" s="466"/>
      <c r="M360" s="466"/>
      <c r="N360" s="466"/>
      <c r="O360" s="466"/>
      <c r="P360" s="466"/>
    </row>
    <row r="361" spans="1:16" s="242" customFormat="1" x14ac:dyDescent="0.2">
      <c r="A361" s="466" t="s">
        <v>248</v>
      </c>
      <c r="B361" s="466" t="s">
        <v>298</v>
      </c>
      <c r="C361" s="469" t="s">
        <v>262</v>
      </c>
      <c r="D361" s="470">
        <v>36892</v>
      </c>
      <c r="E361" s="466" t="s">
        <v>301</v>
      </c>
      <c r="F361" s="466"/>
      <c r="G361" s="466"/>
      <c r="H361" s="466"/>
      <c r="I361" s="466"/>
      <c r="J361" s="467">
        <v>30305.21</v>
      </c>
      <c r="K361" s="466"/>
      <c r="L361" s="466"/>
      <c r="M361" s="466"/>
      <c r="N361" s="466"/>
      <c r="O361" s="466"/>
      <c r="P361" s="466"/>
    </row>
    <row r="362" spans="1:16" s="242" customFormat="1" x14ac:dyDescent="0.2">
      <c r="A362" s="466" t="s">
        <v>248</v>
      </c>
      <c r="B362" s="466" t="s">
        <v>298</v>
      </c>
      <c r="C362" s="469" t="s">
        <v>262</v>
      </c>
      <c r="D362" s="470">
        <v>36892</v>
      </c>
      <c r="E362" s="466" t="s">
        <v>302</v>
      </c>
      <c r="F362" s="466"/>
      <c r="G362" s="466"/>
      <c r="H362" s="466"/>
      <c r="I362" s="466"/>
      <c r="J362" s="467">
        <v>96008</v>
      </c>
      <c r="K362" s="466"/>
      <c r="L362" s="466"/>
      <c r="M362" s="466"/>
      <c r="N362" s="466"/>
      <c r="O362" s="466"/>
      <c r="P362" s="466"/>
    </row>
    <row r="363" spans="1:16" s="242" customFormat="1" x14ac:dyDescent="0.2">
      <c r="A363" s="466" t="s">
        <v>435</v>
      </c>
      <c r="B363" s="466" t="s">
        <v>298</v>
      </c>
      <c r="C363" s="469" t="s">
        <v>262</v>
      </c>
      <c r="D363" s="470">
        <v>36892</v>
      </c>
      <c r="E363" s="466" t="s">
        <v>360</v>
      </c>
      <c r="F363" s="466"/>
      <c r="G363" s="466"/>
      <c r="H363" s="466"/>
      <c r="I363" s="466"/>
      <c r="J363" s="467">
        <v>-53574</v>
      </c>
      <c r="K363" s="466"/>
      <c r="L363" s="466"/>
      <c r="M363" s="466"/>
      <c r="N363" s="466"/>
      <c r="O363" s="466"/>
      <c r="P363" s="466"/>
    </row>
    <row r="364" spans="1:16" s="242" customFormat="1" x14ac:dyDescent="0.2">
      <c r="A364" s="466" t="s">
        <v>435</v>
      </c>
      <c r="B364" s="466" t="s">
        <v>298</v>
      </c>
      <c r="C364" s="469" t="s">
        <v>262</v>
      </c>
      <c r="D364" s="470">
        <v>36892</v>
      </c>
      <c r="E364" s="466" t="s">
        <v>355</v>
      </c>
      <c r="F364" s="466"/>
      <c r="G364" s="466"/>
      <c r="H364" s="466"/>
      <c r="I364" s="466"/>
      <c r="J364" s="467">
        <v>-48102</v>
      </c>
      <c r="K364" s="466"/>
      <c r="L364" s="466"/>
      <c r="M364" s="466"/>
      <c r="N364" s="466"/>
      <c r="O364" s="466"/>
      <c r="P364" s="466"/>
    </row>
    <row r="365" spans="1:16" s="242" customFormat="1" x14ac:dyDescent="0.2">
      <c r="A365" s="466" t="s">
        <v>435</v>
      </c>
      <c r="B365" s="466" t="s">
        <v>298</v>
      </c>
      <c r="C365" s="469" t="s">
        <v>262</v>
      </c>
      <c r="D365" s="470">
        <v>36892</v>
      </c>
      <c r="E365" s="466" t="s">
        <v>476</v>
      </c>
      <c r="F365" s="466"/>
      <c r="G365" s="466"/>
      <c r="H365" s="466"/>
      <c r="I365" s="466"/>
      <c r="J365" s="467">
        <v>-1126.4000000000001</v>
      </c>
    </row>
    <row r="366" spans="1:16" s="242" customFormat="1" ht="21" customHeight="1" x14ac:dyDescent="0.2">
      <c r="A366" s="466" t="s">
        <v>435</v>
      </c>
      <c r="B366" s="466" t="s">
        <v>298</v>
      </c>
      <c r="C366" s="469" t="s">
        <v>262</v>
      </c>
      <c r="D366" s="470">
        <v>36892</v>
      </c>
      <c r="E366" s="479" t="s">
        <v>356</v>
      </c>
      <c r="F366" s="479"/>
      <c r="G366" s="479"/>
      <c r="H366" s="479"/>
      <c r="I366" s="479"/>
      <c r="J366" s="467">
        <v>14210.5</v>
      </c>
      <c r="K366" s="466"/>
      <c r="L366" s="466"/>
      <c r="M366" s="466"/>
      <c r="N366" s="466"/>
      <c r="O366" s="466"/>
      <c r="P366" s="466"/>
    </row>
    <row r="367" spans="1:16" s="242" customFormat="1" x14ac:dyDescent="0.2">
      <c r="A367" s="466" t="s">
        <v>377</v>
      </c>
      <c r="B367" s="466" t="s">
        <v>397</v>
      </c>
      <c r="C367" s="469" t="s">
        <v>294</v>
      </c>
      <c r="D367" s="470">
        <v>36861</v>
      </c>
      <c r="E367" s="466" t="s">
        <v>75</v>
      </c>
      <c r="F367" s="466"/>
      <c r="G367" s="466"/>
      <c r="H367" s="466"/>
      <c r="I367" s="466"/>
      <c r="J367" s="467">
        <v>-2233</v>
      </c>
    </row>
    <row r="368" spans="1:16" s="242" customFormat="1" x14ac:dyDescent="0.2">
      <c r="A368" s="466" t="s">
        <v>377</v>
      </c>
      <c r="B368" s="466" t="s">
        <v>397</v>
      </c>
      <c r="C368" s="469" t="s">
        <v>294</v>
      </c>
      <c r="D368" s="470">
        <v>36892</v>
      </c>
      <c r="E368" s="466" t="s">
        <v>0</v>
      </c>
      <c r="F368" s="466"/>
      <c r="G368" s="466"/>
      <c r="H368" s="466"/>
      <c r="I368" s="466"/>
      <c r="J368" s="467">
        <v>1623.37</v>
      </c>
      <c r="K368" s="466"/>
      <c r="L368" s="466"/>
      <c r="M368" s="466"/>
      <c r="N368" s="466"/>
      <c r="O368" s="466"/>
      <c r="P368" s="466"/>
    </row>
    <row r="369" spans="1:16" s="242" customFormat="1" x14ac:dyDescent="0.2">
      <c r="A369" s="466" t="s">
        <v>435</v>
      </c>
      <c r="B369" s="466" t="s">
        <v>41</v>
      </c>
      <c r="C369" s="469" t="s">
        <v>294</v>
      </c>
      <c r="D369" s="470">
        <v>36892</v>
      </c>
      <c r="E369" s="466" t="s">
        <v>428</v>
      </c>
      <c r="F369" s="466"/>
      <c r="G369" s="466"/>
      <c r="H369" s="466"/>
      <c r="I369" s="466"/>
      <c r="J369" s="467">
        <v>-6537.99</v>
      </c>
    </row>
    <row r="370" spans="1:16" s="242" customFormat="1" ht="22.5" customHeight="1" x14ac:dyDescent="0.2">
      <c r="A370" s="466" t="s">
        <v>435</v>
      </c>
      <c r="B370" s="466" t="s">
        <v>361</v>
      </c>
      <c r="C370" s="469" t="s">
        <v>262</v>
      </c>
      <c r="D370" s="470">
        <v>36861</v>
      </c>
      <c r="E370" s="479" t="s">
        <v>67</v>
      </c>
      <c r="F370" s="479"/>
      <c r="G370" s="479"/>
      <c r="H370" s="479"/>
      <c r="I370" s="479"/>
      <c r="J370" s="467">
        <v>529741.01</v>
      </c>
      <c r="K370" s="466"/>
      <c r="L370" s="466"/>
      <c r="M370" s="466"/>
      <c r="N370" s="466"/>
      <c r="O370" s="466"/>
      <c r="P370" s="466"/>
    </row>
    <row r="371" spans="1:16" s="242" customFormat="1" x14ac:dyDescent="0.2">
      <c r="A371" s="466" t="s">
        <v>377</v>
      </c>
      <c r="B371" s="466" t="s">
        <v>1</v>
      </c>
      <c r="C371" s="469" t="s">
        <v>311</v>
      </c>
      <c r="D371" s="470">
        <v>36892</v>
      </c>
      <c r="E371" s="466" t="s">
        <v>2</v>
      </c>
      <c r="F371" s="466"/>
      <c r="G371" s="466"/>
      <c r="H371" s="466"/>
      <c r="I371" s="466"/>
      <c r="J371" s="467">
        <v>2635</v>
      </c>
      <c r="K371" s="466"/>
      <c r="L371" s="466"/>
      <c r="M371" s="466"/>
      <c r="N371" s="466"/>
      <c r="O371" s="466"/>
      <c r="P371" s="466"/>
    </row>
    <row r="372" spans="1:16" s="242" customFormat="1" ht="27" customHeight="1" x14ac:dyDescent="0.2">
      <c r="A372" s="466" t="s">
        <v>248</v>
      </c>
      <c r="B372" s="466" t="s">
        <v>306</v>
      </c>
      <c r="C372" s="469" t="s">
        <v>256</v>
      </c>
      <c r="D372" s="470">
        <v>35977</v>
      </c>
      <c r="E372" s="479" t="s">
        <v>309</v>
      </c>
      <c r="F372" s="479"/>
      <c r="G372" s="479"/>
      <c r="H372" s="479"/>
      <c r="I372" s="479"/>
      <c r="J372" s="467">
        <v>1108600</v>
      </c>
      <c r="K372" s="466"/>
      <c r="L372" s="466"/>
      <c r="M372" s="466"/>
      <c r="N372" s="466"/>
      <c r="O372" s="466"/>
      <c r="P372" s="466"/>
    </row>
    <row r="373" spans="1:16" s="242" customFormat="1" x14ac:dyDescent="0.2">
      <c r="A373" s="466" t="s">
        <v>248</v>
      </c>
      <c r="B373" s="466" t="s">
        <v>306</v>
      </c>
      <c r="C373" s="469" t="s">
        <v>256</v>
      </c>
      <c r="D373" s="470">
        <v>36892</v>
      </c>
      <c r="E373" s="466" t="s">
        <v>307</v>
      </c>
      <c r="F373" s="466"/>
      <c r="G373" s="466"/>
      <c r="H373" s="466"/>
      <c r="I373" s="466"/>
      <c r="J373" s="467">
        <v>49259.78</v>
      </c>
      <c r="K373" s="466"/>
      <c r="L373" s="466"/>
      <c r="M373" s="466"/>
      <c r="N373" s="466"/>
      <c r="O373" s="466"/>
      <c r="P373" s="466"/>
    </row>
    <row r="374" spans="1:16" s="242" customFormat="1" x14ac:dyDescent="0.2">
      <c r="A374" s="466" t="s">
        <v>248</v>
      </c>
      <c r="B374" s="466" t="s">
        <v>310</v>
      </c>
      <c r="C374" s="469" t="s">
        <v>311</v>
      </c>
      <c r="D374" s="470">
        <v>36800</v>
      </c>
      <c r="E374" s="466" t="s">
        <v>312</v>
      </c>
      <c r="F374" s="466"/>
      <c r="G374" s="466"/>
      <c r="H374" s="466"/>
      <c r="I374" s="466"/>
      <c r="J374" s="467">
        <v>424414.4</v>
      </c>
      <c r="K374" s="466"/>
      <c r="L374" s="466"/>
      <c r="M374" s="466"/>
      <c r="N374" s="466"/>
      <c r="O374" s="466"/>
      <c r="P374" s="466"/>
    </row>
    <row r="375" spans="1:16" s="242" customFormat="1" x14ac:dyDescent="0.2">
      <c r="A375" s="466" t="s">
        <v>248</v>
      </c>
      <c r="B375" s="466" t="s">
        <v>310</v>
      </c>
      <c r="C375" s="469" t="s">
        <v>311</v>
      </c>
      <c r="D375" s="470">
        <v>36861</v>
      </c>
      <c r="E375" s="466" t="s">
        <v>312</v>
      </c>
      <c r="F375" s="466"/>
      <c r="G375" s="466"/>
      <c r="H375" s="466"/>
      <c r="I375" s="466"/>
      <c r="J375" s="467">
        <v>-376063</v>
      </c>
      <c r="K375" s="466"/>
      <c r="L375" s="466"/>
      <c r="M375" s="466"/>
      <c r="N375" s="466"/>
      <c r="O375" s="466"/>
      <c r="P375" s="466"/>
    </row>
    <row r="376" spans="1:16" s="242" customFormat="1" x14ac:dyDescent="0.2">
      <c r="A376" s="466" t="s">
        <v>435</v>
      </c>
      <c r="B376" s="466" t="s">
        <v>310</v>
      </c>
      <c r="C376" s="469" t="s">
        <v>311</v>
      </c>
      <c r="D376" s="470">
        <v>36861</v>
      </c>
      <c r="E376" s="466" t="s">
        <v>364</v>
      </c>
      <c r="F376" s="466"/>
      <c r="G376" s="466"/>
      <c r="H376" s="466"/>
      <c r="I376" s="466"/>
      <c r="J376" s="467">
        <v>-3192</v>
      </c>
      <c r="K376" s="466"/>
      <c r="L376" s="466"/>
      <c r="M376" s="466"/>
      <c r="N376" s="466"/>
      <c r="O376" s="466"/>
      <c r="P376" s="466"/>
    </row>
    <row r="377" spans="1:16" s="242" customFormat="1" x14ac:dyDescent="0.2">
      <c r="A377" s="466" t="s">
        <v>435</v>
      </c>
      <c r="B377" s="466" t="s">
        <v>310</v>
      </c>
      <c r="C377" s="469" t="s">
        <v>311</v>
      </c>
      <c r="D377" s="470">
        <v>36861</v>
      </c>
      <c r="E377" s="466" t="s">
        <v>365</v>
      </c>
      <c r="F377" s="466"/>
      <c r="G377" s="466"/>
      <c r="H377" s="466"/>
      <c r="I377" s="466"/>
      <c r="J377" s="467">
        <v>33970.519999999997</v>
      </c>
      <c r="K377" s="466"/>
      <c r="L377" s="466"/>
      <c r="M377" s="466"/>
      <c r="N377" s="466"/>
      <c r="O377" s="466"/>
      <c r="P377" s="466"/>
    </row>
    <row r="378" spans="1:16" s="242" customFormat="1" x14ac:dyDescent="0.2">
      <c r="A378" s="466" t="s">
        <v>435</v>
      </c>
      <c r="B378" s="466" t="s">
        <v>310</v>
      </c>
      <c r="C378" s="469" t="s">
        <v>311</v>
      </c>
      <c r="D378" s="470">
        <v>36861</v>
      </c>
      <c r="E378" s="466" t="s">
        <v>366</v>
      </c>
      <c r="F378" s="466"/>
      <c r="G378" s="466"/>
      <c r="H378" s="466"/>
      <c r="I378" s="466"/>
      <c r="J378" s="467">
        <v>232948.28</v>
      </c>
      <c r="K378" s="466"/>
      <c r="L378" s="466"/>
      <c r="M378" s="466"/>
      <c r="N378" s="466"/>
      <c r="O378" s="466"/>
      <c r="P378" s="466"/>
    </row>
    <row r="379" spans="1:16" s="242" customFormat="1" x14ac:dyDescent="0.2">
      <c r="A379" s="466" t="s">
        <v>248</v>
      </c>
      <c r="B379" s="466" t="s">
        <v>310</v>
      </c>
      <c r="C379" s="469" t="s">
        <v>311</v>
      </c>
      <c r="D379" s="470">
        <v>36892</v>
      </c>
      <c r="E379" s="466" t="s">
        <v>56</v>
      </c>
      <c r="F379" s="466"/>
      <c r="G379" s="466"/>
      <c r="H379" s="466"/>
      <c r="I379" s="466"/>
      <c r="J379" s="467">
        <v>-41538.660000000003</v>
      </c>
    </row>
    <row r="380" spans="1:16" s="242" customFormat="1" x14ac:dyDescent="0.2">
      <c r="A380" s="466" t="s">
        <v>248</v>
      </c>
      <c r="B380" s="466" t="s">
        <v>310</v>
      </c>
      <c r="C380" s="469" t="s">
        <v>311</v>
      </c>
      <c r="D380" s="470">
        <v>36892</v>
      </c>
      <c r="E380" s="466" t="s">
        <v>313</v>
      </c>
      <c r="F380" s="466"/>
      <c r="G380" s="466"/>
      <c r="H380" s="466"/>
      <c r="I380" s="466"/>
      <c r="J380" s="467">
        <v>4677.3999999999996</v>
      </c>
      <c r="K380" s="466"/>
      <c r="L380" s="466"/>
      <c r="M380" s="466"/>
      <c r="N380" s="466"/>
      <c r="O380" s="466"/>
      <c r="P380" s="466"/>
    </row>
    <row r="381" spans="1:16" s="242" customFormat="1" x14ac:dyDescent="0.2">
      <c r="A381" s="466" t="s">
        <v>248</v>
      </c>
      <c r="B381" s="466" t="s">
        <v>310</v>
      </c>
      <c r="C381" s="469" t="s">
        <v>311</v>
      </c>
      <c r="D381" s="470">
        <v>36892</v>
      </c>
      <c r="E381" s="466" t="s">
        <v>313</v>
      </c>
      <c r="F381" s="466"/>
      <c r="G381" s="466"/>
      <c r="H381" s="466"/>
      <c r="I381" s="466"/>
      <c r="J381" s="467">
        <v>29438.31</v>
      </c>
      <c r="K381" s="466"/>
      <c r="L381" s="466"/>
      <c r="M381" s="466"/>
      <c r="N381" s="466"/>
      <c r="O381" s="466"/>
      <c r="P381" s="466"/>
    </row>
    <row r="382" spans="1:16" s="242" customFormat="1" x14ac:dyDescent="0.2">
      <c r="A382" s="466" t="s">
        <v>248</v>
      </c>
      <c r="B382" s="466" t="s">
        <v>310</v>
      </c>
      <c r="C382" s="469" t="s">
        <v>311</v>
      </c>
      <c r="D382" s="470">
        <v>36892</v>
      </c>
      <c r="E382" s="466" t="s">
        <v>313</v>
      </c>
      <c r="F382" s="466"/>
      <c r="G382" s="466"/>
      <c r="H382" s="466"/>
      <c r="I382" s="466"/>
      <c r="J382" s="467">
        <v>50886</v>
      </c>
      <c r="K382" s="466"/>
      <c r="L382" s="466"/>
      <c r="M382" s="466"/>
      <c r="N382" s="466"/>
      <c r="O382" s="466"/>
      <c r="P382" s="466"/>
    </row>
    <row r="383" spans="1:16" s="242" customFormat="1" x14ac:dyDescent="0.2">
      <c r="A383" s="466" t="s">
        <v>248</v>
      </c>
      <c r="B383" s="466" t="s">
        <v>310</v>
      </c>
      <c r="C383" s="469" t="s">
        <v>311</v>
      </c>
      <c r="D383" s="470">
        <v>36892</v>
      </c>
      <c r="E383" s="466" t="s">
        <v>313</v>
      </c>
      <c r="F383" s="466"/>
      <c r="G383" s="466"/>
      <c r="H383" s="466"/>
      <c r="I383" s="466"/>
      <c r="J383" s="467">
        <v>76760.13</v>
      </c>
      <c r="K383" s="466"/>
      <c r="L383" s="466"/>
      <c r="M383" s="466"/>
      <c r="N383" s="466"/>
      <c r="O383" s="466"/>
      <c r="P383" s="466"/>
    </row>
    <row r="384" spans="1:16" s="242" customFormat="1" x14ac:dyDescent="0.2">
      <c r="A384" s="466" t="s">
        <v>248</v>
      </c>
      <c r="B384" s="466" t="s">
        <v>310</v>
      </c>
      <c r="C384" s="469" t="s">
        <v>311</v>
      </c>
      <c r="D384" s="470">
        <v>36892</v>
      </c>
      <c r="E384" s="466" t="s">
        <v>313</v>
      </c>
      <c r="F384" s="466"/>
      <c r="G384" s="466"/>
      <c r="H384" s="466"/>
      <c r="I384" s="466"/>
      <c r="J384" s="467">
        <v>140992.67000000001</v>
      </c>
      <c r="K384" s="466"/>
      <c r="L384" s="466"/>
      <c r="M384" s="466"/>
      <c r="N384" s="466"/>
      <c r="O384" s="466"/>
      <c r="P384" s="466"/>
    </row>
    <row r="385" spans="1:16" s="242" customFormat="1" x14ac:dyDescent="0.2">
      <c r="A385" s="466" t="s">
        <v>435</v>
      </c>
      <c r="B385" s="466" t="s">
        <v>310</v>
      </c>
      <c r="C385" s="469" t="s">
        <v>311</v>
      </c>
      <c r="D385" s="470">
        <v>36892</v>
      </c>
      <c r="E385" s="466" t="s">
        <v>362</v>
      </c>
      <c r="F385" s="466"/>
      <c r="G385" s="466"/>
      <c r="H385" s="466"/>
      <c r="I385" s="466"/>
      <c r="J385" s="467">
        <v>-101184.76</v>
      </c>
      <c r="K385" s="466"/>
      <c r="L385" s="466"/>
      <c r="M385" s="466"/>
      <c r="N385" s="466"/>
      <c r="O385" s="466"/>
      <c r="P385" s="466"/>
    </row>
    <row r="386" spans="1:16" s="242" customFormat="1" x14ac:dyDescent="0.2">
      <c r="A386" s="466" t="s">
        <v>435</v>
      </c>
      <c r="B386" s="466" t="s">
        <v>310</v>
      </c>
      <c r="C386" s="469" t="s">
        <v>311</v>
      </c>
      <c r="D386" s="470">
        <v>36892</v>
      </c>
      <c r="E386" s="466" t="s">
        <v>362</v>
      </c>
      <c r="F386" s="466"/>
      <c r="G386" s="466"/>
      <c r="H386" s="466"/>
      <c r="I386" s="466"/>
      <c r="J386" s="467">
        <v>-18828</v>
      </c>
      <c r="K386" s="466"/>
      <c r="L386" s="466"/>
      <c r="M386" s="466"/>
      <c r="N386" s="466"/>
      <c r="O386" s="466"/>
      <c r="P386" s="466"/>
    </row>
    <row r="387" spans="1:16" s="242" customFormat="1" x14ac:dyDescent="0.2">
      <c r="A387" s="466" t="s">
        <v>435</v>
      </c>
      <c r="B387" s="466" t="s">
        <v>310</v>
      </c>
      <c r="C387" s="469" t="s">
        <v>311</v>
      </c>
      <c r="D387" s="470">
        <v>36892</v>
      </c>
      <c r="E387" s="466" t="s">
        <v>362</v>
      </c>
      <c r="F387" s="466"/>
      <c r="G387" s="466"/>
      <c r="H387" s="466"/>
      <c r="I387" s="466"/>
      <c r="J387" s="467">
        <v>126087.8</v>
      </c>
      <c r="K387" s="466"/>
      <c r="L387" s="466"/>
      <c r="M387" s="466"/>
      <c r="N387" s="466"/>
      <c r="O387" s="466"/>
      <c r="P387" s="466"/>
    </row>
    <row r="388" spans="1:16" s="242" customFormat="1" x14ac:dyDescent="0.2">
      <c r="A388" s="466" t="s">
        <v>377</v>
      </c>
      <c r="B388" s="466" t="s">
        <v>310</v>
      </c>
      <c r="C388" s="469" t="s">
        <v>311</v>
      </c>
      <c r="D388" s="470">
        <v>36892</v>
      </c>
      <c r="E388" s="466" t="s">
        <v>3</v>
      </c>
      <c r="F388" s="466"/>
      <c r="G388" s="466"/>
      <c r="H388" s="466"/>
      <c r="I388" s="466"/>
      <c r="J388" s="467">
        <v>1072</v>
      </c>
      <c r="K388" s="466"/>
      <c r="L388" s="466"/>
      <c r="M388" s="466"/>
      <c r="N388" s="466"/>
      <c r="O388" s="466"/>
      <c r="P388" s="466"/>
    </row>
    <row r="389" spans="1:16" s="242" customFormat="1" x14ac:dyDescent="0.2">
      <c r="A389" s="466" t="s">
        <v>377</v>
      </c>
      <c r="B389" s="466" t="s">
        <v>310</v>
      </c>
      <c r="C389" s="469" t="s">
        <v>311</v>
      </c>
      <c r="D389" s="470">
        <v>36892</v>
      </c>
      <c r="E389" s="466" t="s">
        <v>4</v>
      </c>
      <c r="F389" s="466"/>
      <c r="G389" s="466"/>
      <c r="H389" s="466"/>
      <c r="I389" s="466"/>
      <c r="J389" s="467">
        <v>1149.82</v>
      </c>
      <c r="K389" s="466"/>
      <c r="L389" s="466"/>
      <c r="M389" s="466"/>
      <c r="N389" s="466"/>
      <c r="O389" s="466"/>
      <c r="P389" s="466"/>
    </row>
    <row r="390" spans="1:16" s="242" customFormat="1" x14ac:dyDescent="0.2">
      <c r="A390" s="466" t="s">
        <v>244</v>
      </c>
      <c r="B390" s="466" t="s">
        <v>266</v>
      </c>
      <c r="C390" s="469" t="s">
        <v>256</v>
      </c>
      <c r="D390" s="470">
        <v>36861</v>
      </c>
      <c r="E390" s="466" t="s">
        <v>267</v>
      </c>
      <c r="F390" s="466"/>
      <c r="G390" s="466"/>
      <c r="H390" s="466"/>
      <c r="I390" s="466"/>
      <c r="J390" s="467">
        <v>-1511.36</v>
      </c>
      <c r="K390" s="466"/>
      <c r="L390" s="466"/>
      <c r="M390" s="466"/>
      <c r="N390" s="466"/>
      <c r="O390" s="466"/>
      <c r="P390" s="466"/>
    </row>
    <row r="391" spans="1:16" s="242" customFormat="1" x14ac:dyDescent="0.2">
      <c r="A391" s="466" t="s">
        <v>248</v>
      </c>
      <c r="B391" s="466" t="s">
        <v>266</v>
      </c>
      <c r="C391" s="469" t="s">
        <v>256</v>
      </c>
      <c r="D391" s="470">
        <v>36892</v>
      </c>
      <c r="E391" s="466" t="s">
        <v>63</v>
      </c>
      <c r="F391" s="466"/>
      <c r="G391" s="466"/>
      <c r="H391" s="466"/>
      <c r="I391" s="466"/>
      <c r="J391" s="467">
        <v>2279.0500000000002</v>
      </c>
    </row>
    <row r="392" spans="1:16" s="242" customFormat="1" ht="26.25" customHeight="1" x14ac:dyDescent="0.2">
      <c r="A392" s="466" t="s">
        <v>435</v>
      </c>
      <c r="B392" s="466" t="s">
        <v>266</v>
      </c>
      <c r="C392" s="469" t="s">
        <v>256</v>
      </c>
      <c r="D392" s="470">
        <v>36892</v>
      </c>
      <c r="E392" s="479" t="s">
        <v>369</v>
      </c>
      <c r="F392" s="479"/>
      <c r="G392" s="479"/>
      <c r="H392" s="479"/>
      <c r="I392" s="479"/>
      <c r="J392" s="467">
        <v>-3415872</v>
      </c>
      <c r="K392" s="466"/>
      <c r="L392" s="466"/>
      <c r="M392" s="466"/>
      <c r="N392" s="466"/>
      <c r="O392" s="466"/>
      <c r="P392" s="466"/>
    </row>
    <row r="393" spans="1:16" s="242" customFormat="1" x14ac:dyDescent="0.2">
      <c r="A393" s="466" t="s">
        <v>248</v>
      </c>
      <c r="B393" s="466" t="s">
        <v>319</v>
      </c>
      <c r="C393" s="469" t="s">
        <v>256</v>
      </c>
      <c r="D393" s="470">
        <v>36892</v>
      </c>
      <c r="E393" s="466" t="s">
        <v>320</v>
      </c>
      <c r="F393" s="466"/>
      <c r="G393" s="466"/>
      <c r="H393" s="466"/>
      <c r="I393" s="466"/>
      <c r="J393" s="467">
        <v>28735.759999999998</v>
      </c>
      <c r="K393" s="466"/>
      <c r="L393" s="466"/>
      <c r="M393" s="466"/>
      <c r="N393" s="466"/>
      <c r="O393" s="466"/>
      <c r="P393" s="466"/>
    </row>
    <row r="394" spans="1:16" s="242" customFormat="1" x14ac:dyDescent="0.2">
      <c r="A394" s="466" t="s">
        <v>435</v>
      </c>
      <c r="B394" s="466" t="s">
        <v>319</v>
      </c>
      <c r="C394" s="469" t="s">
        <v>256</v>
      </c>
      <c r="D394" s="470">
        <v>36892</v>
      </c>
      <c r="E394" s="466" t="s">
        <v>370</v>
      </c>
      <c r="F394" s="466"/>
      <c r="G394" s="466"/>
      <c r="H394" s="466"/>
      <c r="I394" s="466"/>
      <c r="J394" s="467">
        <v>-69460.45</v>
      </c>
      <c r="K394" s="466"/>
      <c r="L394" s="466"/>
      <c r="M394" s="466"/>
      <c r="N394" s="466"/>
      <c r="O394" s="466"/>
      <c r="P394" s="466"/>
    </row>
    <row r="395" spans="1:16" s="242" customFormat="1" ht="33" customHeight="1" x14ac:dyDescent="0.2">
      <c r="A395" s="466" t="s">
        <v>248</v>
      </c>
      <c r="B395" s="466" t="s">
        <v>321</v>
      </c>
      <c r="C395" s="469" t="s">
        <v>256</v>
      </c>
      <c r="D395" s="470">
        <v>36861</v>
      </c>
      <c r="E395" s="479" t="s">
        <v>115</v>
      </c>
      <c r="F395" s="479"/>
      <c r="G395" s="479"/>
      <c r="H395" s="479"/>
      <c r="I395" s="479"/>
      <c r="J395" s="467">
        <v>-104557.5</v>
      </c>
      <c r="K395" s="466"/>
      <c r="L395" s="466"/>
      <c r="M395" s="466"/>
      <c r="N395" s="466"/>
      <c r="O395" s="466"/>
      <c r="P395" s="466"/>
    </row>
    <row r="396" spans="1:16" s="242" customFormat="1" ht="25.5" customHeight="1" x14ac:dyDescent="0.2">
      <c r="A396" s="466" t="s">
        <v>435</v>
      </c>
      <c r="B396" s="466" t="s">
        <v>42</v>
      </c>
      <c r="C396" s="469" t="s">
        <v>294</v>
      </c>
      <c r="D396" s="470">
        <v>36861</v>
      </c>
      <c r="E396" s="479" t="s">
        <v>116</v>
      </c>
      <c r="F396" s="479"/>
      <c r="G396" s="479"/>
      <c r="H396" s="479"/>
      <c r="I396" s="479"/>
      <c r="J396" s="467">
        <v>-50269</v>
      </c>
    </row>
    <row r="397" spans="1:16" s="242" customFormat="1" x14ac:dyDescent="0.2">
      <c r="A397" s="466" t="s">
        <v>248</v>
      </c>
      <c r="B397" s="466" t="s">
        <v>322</v>
      </c>
      <c r="C397" s="469" t="s">
        <v>275</v>
      </c>
      <c r="D397" s="470">
        <v>36892</v>
      </c>
      <c r="E397" s="466" t="s">
        <v>323</v>
      </c>
      <c r="F397" s="466"/>
      <c r="G397" s="466"/>
      <c r="H397" s="466"/>
      <c r="I397" s="466"/>
      <c r="J397" s="467">
        <v>24240</v>
      </c>
      <c r="K397" s="466"/>
      <c r="L397" s="466"/>
      <c r="M397" s="466"/>
      <c r="N397" s="466"/>
      <c r="O397" s="466"/>
      <c r="P397" s="466"/>
    </row>
    <row r="398" spans="1:16" s="242" customFormat="1" ht="18.75" customHeight="1" x14ac:dyDescent="0.2">
      <c r="A398" s="466" t="s">
        <v>435</v>
      </c>
      <c r="B398" s="466" t="s">
        <v>322</v>
      </c>
      <c r="C398" s="469" t="s">
        <v>275</v>
      </c>
      <c r="D398" s="470">
        <v>36892</v>
      </c>
      <c r="E398" s="479" t="s">
        <v>371</v>
      </c>
      <c r="F398" s="479"/>
      <c r="G398" s="479"/>
      <c r="H398" s="479"/>
      <c r="I398" s="479"/>
      <c r="J398" s="467">
        <v>-14000</v>
      </c>
      <c r="K398" s="466"/>
      <c r="L398" s="466"/>
      <c r="M398" s="466"/>
      <c r="N398" s="466"/>
      <c r="O398" s="466"/>
      <c r="P398" s="466"/>
    </row>
    <row r="399" spans="1:16" s="242" customFormat="1" ht="22.5" customHeight="1" x14ac:dyDescent="0.2">
      <c r="A399" s="466" t="s">
        <v>248</v>
      </c>
      <c r="B399" s="466" t="s">
        <v>324</v>
      </c>
      <c r="C399" s="469" t="s">
        <v>262</v>
      </c>
      <c r="D399" s="470">
        <v>36861</v>
      </c>
      <c r="E399" s="479" t="s">
        <v>474</v>
      </c>
      <c r="F399" s="479"/>
      <c r="G399" s="479"/>
      <c r="H399" s="479"/>
      <c r="I399" s="479"/>
      <c r="J399" s="467">
        <v>116545.8</v>
      </c>
    </row>
    <row r="400" spans="1:16" s="242" customFormat="1" ht="36" customHeight="1" x14ac:dyDescent="0.2">
      <c r="A400" s="466" t="s">
        <v>435</v>
      </c>
      <c r="B400" s="466" t="s">
        <v>324</v>
      </c>
      <c r="C400" s="469" t="s">
        <v>262</v>
      </c>
      <c r="D400" s="470">
        <v>36892</v>
      </c>
      <c r="E400" s="479" t="s">
        <v>374</v>
      </c>
      <c r="F400" s="479"/>
      <c r="G400" s="479"/>
      <c r="H400" s="479"/>
      <c r="I400" s="479"/>
      <c r="J400" s="467">
        <v>72278.880000000005</v>
      </c>
      <c r="K400" s="466"/>
      <c r="L400" s="466"/>
      <c r="M400" s="466"/>
      <c r="N400" s="466"/>
      <c r="O400" s="466"/>
      <c r="P400" s="466"/>
    </row>
    <row r="401" spans="1:16" s="242" customFormat="1" x14ac:dyDescent="0.2">
      <c r="A401" s="466" t="s">
        <v>435</v>
      </c>
      <c r="B401" s="466" t="s">
        <v>268</v>
      </c>
      <c r="C401" s="469" t="s">
        <v>256</v>
      </c>
      <c r="D401" s="470">
        <v>36892</v>
      </c>
      <c r="E401" s="466" t="s">
        <v>416</v>
      </c>
      <c r="F401" s="466"/>
      <c r="G401" s="466"/>
      <c r="H401" s="466"/>
      <c r="I401" s="466"/>
      <c r="J401" s="467">
        <v>-59160</v>
      </c>
    </row>
    <row r="402" spans="1:16" s="242" customFormat="1" ht="24" customHeight="1" x14ac:dyDescent="0.2">
      <c r="A402" s="466" t="s">
        <v>248</v>
      </c>
      <c r="B402" s="466" t="s">
        <v>326</v>
      </c>
      <c r="C402" s="469" t="s">
        <v>327</v>
      </c>
      <c r="D402" s="470">
        <v>36892</v>
      </c>
      <c r="E402" s="479" t="s">
        <v>328</v>
      </c>
      <c r="F402" s="479"/>
      <c r="G402" s="479"/>
      <c r="H402" s="479"/>
      <c r="I402" s="479"/>
      <c r="J402" s="467">
        <v>2396.8200000000002</v>
      </c>
      <c r="K402" s="466"/>
      <c r="L402" s="466"/>
      <c r="M402" s="466"/>
      <c r="N402" s="466"/>
      <c r="O402" s="466"/>
      <c r="P402" s="466"/>
    </row>
    <row r="403" spans="1:16" s="242" customFormat="1" ht="23.25" customHeight="1" x14ac:dyDescent="0.2">
      <c r="A403" s="466" t="s">
        <v>248</v>
      </c>
      <c r="B403" s="466" t="s">
        <v>326</v>
      </c>
      <c r="C403" s="469" t="s">
        <v>327</v>
      </c>
      <c r="D403" s="470">
        <v>36892</v>
      </c>
      <c r="E403" s="479" t="s">
        <v>45</v>
      </c>
      <c r="F403" s="479"/>
      <c r="G403" s="479"/>
      <c r="H403" s="479"/>
      <c r="I403" s="479"/>
      <c r="J403" s="467">
        <v>5215.8500000000004</v>
      </c>
    </row>
    <row r="404" spans="1:16" s="242" customFormat="1" x14ac:dyDescent="0.2">
      <c r="A404" s="466" t="s">
        <v>244</v>
      </c>
      <c r="B404" s="466" t="s">
        <v>269</v>
      </c>
      <c r="C404" s="469" t="s">
        <v>256</v>
      </c>
      <c r="D404" s="470">
        <v>36861</v>
      </c>
      <c r="E404" s="466" t="s">
        <v>271</v>
      </c>
      <c r="F404" s="466"/>
      <c r="G404" s="466"/>
      <c r="H404" s="466"/>
      <c r="I404" s="466"/>
      <c r="J404" s="467">
        <v>-2650.45</v>
      </c>
      <c r="K404" s="466"/>
      <c r="L404" s="466"/>
      <c r="M404" s="466"/>
      <c r="N404" s="466"/>
      <c r="O404" s="466"/>
      <c r="P404" s="466"/>
    </row>
    <row r="405" spans="1:16" s="242" customFormat="1" x14ac:dyDescent="0.2">
      <c r="A405" s="466" t="s">
        <v>244</v>
      </c>
      <c r="B405" s="466" t="s">
        <v>269</v>
      </c>
      <c r="C405" s="469" t="s">
        <v>256</v>
      </c>
      <c r="D405" s="470">
        <v>36861</v>
      </c>
      <c r="E405" s="466" t="s">
        <v>270</v>
      </c>
      <c r="F405" s="466"/>
      <c r="G405" s="466"/>
      <c r="H405" s="466"/>
      <c r="I405" s="466"/>
      <c r="J405" s="467">
        <v>5230.78</v>
      </c>
      <c r="K405" s="466"/>
      <c r="L405" s="466"/>
      <c r="M405" s="466"/>
      <c r="N405" s="466"/>
      <c r="O405" s="466"/>
      <c r="P405" s="466"/>
    </row>
    <row r="406" spans="1:16" s="242" customFormat="1" x14ac:dyDescent="0.2">
      <c r="A406" s="466" t="s">
        <v>248</v>
      </c>
      <c r="B406" s="466" t="s">
        <v>269</v>
      </c>
      <c r="C406" s="469" t="s">
        <v>256</v>
      </c>
      <c r="D406" s="470">
        <v>36892</v>
      </c>
      <c r="E406" s="466" t="s">
        <v>74</v>
      </c>
      <c r="F406" s="466"/>
      <c r="G406" s="466"/>
      <c r="H406" s="466"/>
      <c r="I406" s="466"/>
      <c r="J406" s="467">
        <v>3290.28</v>
      </c>
    </row>
    <row r="407" spans="1:16" s="242" customFormat="1" ht="33.75" customHeight="1" x14ac:dyDescent="0.2">
      <c r="A407" s="466" t="s">
        <v>244</v>
      </c>
      <c r="B407" s="466" t="s">
        <v>272</v>
      </c>
      <c r="C407" s="469" t="s">
        <v>262</v>
      </c>
      <c r="D407" s="470">
        <v>36861</v>
      </c>
      <c r="E407" s="479" t="s">
        <v>273</v>
      </c>
      <c r="F407" s="479"/>
      <c r="G407" s="479"/>
      <c r="H407" s="479"/>
      <c r="I407" s="479"/>
      <c r="J407" s="467">
        <v>-322563.78999999998</v>
      </c>
      <c r="K407" s="466"/>
      <c r="L407" s="466"/>
      <c r="M407" s="466"/>
      <c r="N407" s="466"/>
      <c r="O407" s="466"/>
      <c r="P407" s="466"/>
    </row>
    <row r="408" spans="1:16" s="242" customFormat="1" ht="22.5" customHeight="1" x14ac:dyDescent="0.2">
      <c r="A408" s="466" t="s">
        <v>248</v>
      </c>
      <c r="B408" s="466" t="s">
        <v>272</v>
      </c>
      <c r="C408" s="469" t="s">
        <v>262</v>
      </c>
      <c r="D408" s="470">
        <v>36861</v>
      </c>
      <c r="E408" s="479" t="s">
        <v>71</v>
      </c>
      <c r="F408" s="479"/>
      <c r="G408" s="479"/>
      <c r="H408" s="479"/>
      <c r="I408" s="479"/>
      <c r="J408" s="467">
        <v>198958.89</v>
      </c>
      <c r="K408" s="466"/>
      <c r="L408" s="466"/>
      <c r="M408" s="466"/>
      <c r="N408" s="466"/>
      <c r="O408" s="466"/>
      <c r="P408" s="466"/>
    </row>
    <row r="409" spans="1:16" s="242" customFormat="1" ht="21.75" customHeight="1" x14ac:dyDescent="0.2">
      <c r="A409" s="466" t="s">
        <v>435</v>
      </c>
      <c r="B409" s="466" t="s">
        <v>272</v>
      </c>
      <c r="C409" s="469" t="s">
        <v>262</v>
      </c>
      <c r="D409" s="470">
        <v>36861</v>
      </c>
      <c r="E409" s="479" t="s">
        <v>73</v>
      </c>
      <c r="F409" s="479"/>
      <c r="G409" s="479"/>
      <c r="H409" s="479"/>
      <c r="I409" s="479"/>
      <c r="J409" s="467">
        <v>8508.1</v>
      </c>
      <c r="K409" s="466"/>
      <c r="L409" s="466"/>
      <c r="M409" s="466"/>
      <c r="N409" s="466"/>
      <c r="O409" s="466"/>
      <c r="P409" s="466"/>
    </row>
    <row r="410" spans="1:16" s="242" customFormat="1" x14ac:dyDescent="0.2">
      <c r="A410" s="466" t="s">
        <v>248</v>
      </c>
      <c r="B410" s="466" t="s">
        <v>330</v>
      </c>
      <c r="C410" s="469" t="s">
        <v>259</v>
      </c>
      <c r="D410" s="470">
        <v>36892</v>
      </c>
      <c r="E410" s="479" t="s">
        <v>51</v>
      </c>
      <c r="F410" s="479"/>
      <c r="G410" s="479"/>
      <c r="H410" s="466"/>
      <c r="I410" s="466"/>
      <c r="J410" s="467">
        <v>4365.87</v>
      </c>
    </row>
    <row r="411" spans="1:16" s="242" customFormat="1" ht="29.25" customHeight="1" x14ac:dyDescent="0.2">
      <c r="A411" s="466" t="s">
        <v>377</v>
      </c>
      <c r="B411" s="466" t="s">
        <v>330</v>
      </c>
      <c r="C411" s="469" t="s">
        <v>259</v>
      </c>
      <c r="D411" s="470">
        <v>36892</v>
      </c>
      <c r="E411" s="479" t="s">
        <v>54</v>
      </c>
      <c r="F411" s="479"/>
      <c r="G411" s="479"/>
      <c r="H411" s="479"/>
      <c r="I411" s="479"/>
      <c r="J411" s="467">
        <v>-56961.29</v>
      </c>
    </row>
    <row r="412" spans="1:16" s="242" customFormat="1" ht="23.25" customHeight="1" x14ac:dyDescent="0.2">
      <c r="A412" s="466" t="s">
        <v>248</v>
      </c>
      <c r="B412" s="466" t="s">
        <v>412</v>
      </c>
      <c r="C412" s="469" t="s">
        <v>327</v>
      </c>
      <c r="D412" s="470">
        <v>36861</v>
      </c>
      <c r="E412" s="479" t="s">
        <v>46</v>
      </c>
      <c r="F412" s="479"/>
      <c r="G412" s="479"/>
      <c r="H412" s="479"/>
      <c r="I412" s="479"/>
      <c r="J412" s="467">
        <v>-302777.27</v>
      </c>
    </row>
    <row r="413" spans="1:16" ht="12.75" customHeight="1" x14ac:dyDescent="0.2">
      <c r="D413" s="311"/>
      <c r="J413" s="229"/>
    </row>
    <row r="414" spans="1:16" ht="12.75" customHeight="1" x14ac:dyDescent="0.2">
      <c r="D414" s="311"/>
      <c r="J414" s="229"/>
      <c r="K414" s="255">
        <f>SUM(J284:J412)</f>
        <v>-4431222.790000001</v>
      </c>
    </row>
    <row r="415" spans="1:16" ht="12.75" customHeight="1" x14ac:dyDescent="0.2">
      <c r="A415" s="309" t="s">
        <v>169</v>
      </c>
      <c r="D415" s="470"/>
      <c r="J415" s="229"/>
    </row>
    <row r="416" spans="1:16" s="466" customFormat="1" x14ac:dyDescent="0.2">
      <c r="A416" s="466" t="s">
        <v>435</v>
      </c>
      <c r="B416" s="466" t="s">
        <v>32</v>
      </c>
      <c r="C416" s="469" t="s">
        <v>327</v>
      </c>
      <c r="D416" s="470">
        <v>36892</v>
      </c>
      <c r="E416" s="466" t="s">
        <v>33</v>
      </c>
      <c r="J416" s="467">
        <v>-229437.2</v>
      </c>
    </row>
    <row r="417" spans="1:20" s="466" customFormat="1" x14ac:dyDescent="0.2">
      <c r="A417" s="466" t="s">
        <v>244</v>
      </c>
      <c r="B417" s="466" t="s">
        <v>23</v>
      </c>
      <c r="C417" s="469" t="s">
        <v>275</v>
      </c>
      <c r="D417" s="470">
        <v>36892</v>
      </c>
      <c r="E417" s="466" t="s">
        <v>24</v>
      </c>
      <c r="J417" s="467">
        <v>1319175</v>
      </c>
      <c r="O417" s="467"/>
      <c r="Q417" s="467"/>
      <c r="T417" s="468"/>
    </row>
    <row r="418" spans="1:20" s="466" customFormat="1" x14ac:dyDescent="0.2">
      <c r="A418" s="466" t="s">
        <v>245</v>
      </c>
      <c r="B418" s="466" t="s">
        <v>23</v>
      </c>
      <c r="C418" s="469" t="s">
        <v>275</v>
      </c>
      <c r="D418" s="470">
        <v>36892</v>
      </c>
      <c r="E418" s="466" t="s">
        <v>25</v>
      </c>
      <c r="J418" s="467">
        <v>-4617.1099999999997</v>
      </c>
      <c r="O418" s="467"/>
      <c r="Q418" s="467"/>
      <c r="T418" s="468"/>
    </row>
    <row r="419" spans="1:20" s="466" customFormat="1" x14ac:dyDescent="0.2">
      <c r="A419" s="466" t="s">
        <v>248</v>
      </c>
      <c r="B419" s="466" t="s">
        <v>27</v>
      </c>
      <c r="C419" s="469" t="s">
        <v>259</v>
      </c>
      <c r="D419" s="470">
        <v>36892</v>
      </c>
      <c r="E419" s="466" t="s">
        <v>28</v>
      </c>
      <c r="J419" s="467">
        <v>894400</v>
      </c>
      <c r="O419" s="467"/>
      <c r="Q419" s="467"/>
      <c r="T419" s="468"/>
    </row>
    <row r="420" spans="1:20" s="466" customFormat="1" x14ac:dyDescent="0.2">
      <c r="A420" s="466" t="s">
        <v>435</v>
      </c>
      <c r="B420" s="466" t="s">
        <v>27</v>
      </c>
      <c r="C420" s="469" t="s">
        <v>259</v>
      </c>
      <c r="D420" s="470">
        <v>36892</v>
      </c>
      <c r="E420" s="466" t="s">
        <v>28</v>
      </c>
      <c r="J420" s="467">
        <v>-798200</v>
      </c>
      <c r="O420" s="467"/>
      <c r="Q420" s="467"/>
      <c r="T420" s="468"/>
    </row>
    <row r="421" spans="1:20" s="466" customFormat="1" x14ac:dyDescent="0.2">
      <c r="A421" s="466" t="s">
        <v>435</v>
      </c>
      <c r="B421" s="466" t="s">
        <v>34</v>
      </c>
      <c r="C421" s="469" t="s">
        <v>259</v>
      </c>
      <c r="D421" s="470">
        <v>36892</v>
      </c>
      <c r="E421" s="466" t="s">
        <v>28</v>
      </c>
      <c r="J421" s="467">
        <v>-148800</v>
      </c>
      <c r="O421" s="467"/>
      <c r="Q421" s="467"/>
      <c r="T421" s="468"/>
    </row>
    <row r="422" spans="1:20" s="466" customFormat="1" x14ac:dyDescent="0.2">
      <c r="A422" s="466" t="s">
        <v>248</v>
      </c>
      <c r="B422" s="466" t="s">
        <v>29</v>
      </c>
      <c r="C422" s="469" t="s">
        <v>30</v>
      </c>
      <c r="D422" s="470">
        <v>36892</v>
      </c>
      <c r="E422" s="466" t="s">
        <v>28</v>
      </c>
      <c r="J422" s="467">
        <v>5100</v>
      </c>
      <c r="O422" s="467"/>
      <c r="Q422" s="467"/>
      <c r="T422" s="468"/>
    </row>
    <row r="423" spans="1:20" s="466" customFormat="1" x14ac:dyDescent="0.2">
      <c r="A423" s="466" t="s">
        <v>248</v>
      </c>
      <c r="B423" s="466" t="s">
        <v>31</v>
      </c>
      <c r="C423" s="469" t="s">
        <v>259</v>
      </c>
      <c r="D423" s="470">
        <v>36892</v>
      </c>
      <c r="E423" s="466" t="s">
        <v>76</v>
      </c>
      <c r="J423" s="467">
        <v>2</v>
      </c>
      <c r="O423" s="467"/>
      <c r="Q423" s="467"/>
      <c r="T423" s="468"/>
    </row>
    <row r="424" spans="1:20" s="466" customFormat="1" x14ac:dyDescent="0.2">
      <c r="A424" s="466" t="s">
        <v>245</v>
      </c>
      <c r="B424" s="466" t="s">
        <v>411</v>
      </c>
      <c r="C424" s="469" t="s">
        <v>275</v>
      </c>
      <c r="D424" s="470">
        <v>36892</v>
      </c>
      <c r="E424" s="466" t="s">
        <v>26</v>
      </c>
      <c r="J424" s="467">
        <v>-1319175</v>
      </c>
      <c r="O424" s="467"/>
      <c r="Q424" s="467"/>
      <c r="T424" s="468"/>
    </row>
    <row r="425" spans="1:20" s="330" customFormat="1" ht="12.75" customHeight="1" x14ac:dyDescent="0.2">
      <c r="C425" s="333"/>
      <c r="D425" s="470"/>
      <c r="J425" s="331"/>
      <c r="K425" s="387">
        <f>SUM(J416:J424)</f>
        <v>-281552.31000000006</v>
      </c>
    </row>
    <row r="426" spans="1:20" s="330" customFormat="1" ht="12.75" customHeight="1" x14ac:dyDescent="0.2">
      <c r="C426" s="333"/>
      <c r="D426" s="332"/>
      <c r="J426" s="331"/>
    </row>
    <row r="427" spans="1:20" ht="12.75" customHeight="1" x14ac:dyDescent="0.2">
      <c r="A427" s="313" t="s">
        <v>214</v>
      </c>
      <c r="B427" s="314"/>
      <c r="C427" s="315"/>
      <c r="D427" s="316"/>
      <c r="E427" s="317"/>
      <c r="J427" s="229"/>
    </row>
    <row r="428" spans="1:20" ht="12.75" customHeight="1" x14ac:dyDescent="0.2">
      <c r="A428" s="85"/>
      <c r="B428" s="314" t="s">
        <v>188</v>
      </c>
      <c r="C428" s="318"/>
      <c r="D428" s="319"/>
      <c r="E428" s="320" t="s">
        <v>166</v>
      </c>
      <c r="J428" s="229"/>
      <c r="K428" s="321">
        <f>SUM(K59)</f>
        <v>-61132189.110000014</v>
      </c>
    </row>
    <row r="429" spans="1:20" ht="12.75" customHeight="1" x14ac:dyDescent="0.2">
      <c r="A429" s="322" t="s">
        <v>167</v>
      </c>
      <c r="B429" s="322"/>
      <c r="C429" s="323"/>
      <c r="D429" s="311"/>
      <c r="J429" s="229"/>
    </row>
    <row r="430" spans="1:20" ht="12.75" customHeight="1" x14ac:dyDescent="0.2">
      <c r="B430" s="309" t="s">
        <v>168</v>
      </c>
      <c r="D430" s="311"/>
      <c r="J430" s="229"/>
    </row>
    <row r="431" spans="1:20" ht="22.5" customHeight="1" x14ac:dyDescent="0.2">
      <c r="A431" s="8" t="s">
        <v>248</v>
      </c>
      <c r="B431" s="8" t="s">
        <v>252</v>
      </c>
      <c r="C431" s="212" t="s">
        <v>443</v>
      </c>
      <c r="D431" s="311">
        <v>36892</v>
      </c>
      <c r="E431" s="480" t="s">
        <v>473</v>
      </c>
      <c r="F431" s="481"/>
      <c r="G431" s="481"/>
      <c r="H431" s="481"/>
      <c r="J431" s="229">
        <v>5748.6</v>
      </c>
      <c r="K431" s="324"/>
    </row>
    <row r="432" spans="1:20" ht="12.75" customHeight="1" x14ac:dyDescent="0.2">
      <c r="D432" s="311"/>
      <c r="J432" s="229"/>
      <c r="K432" s="324">
        <f>J431</f>
        <v>5748.6</v>
      </c>
    </row>
    <row r="433" spans="1:13" ht="12.75" customHeight="1" x14ac:dyDescent="0.2">
      <c r="B433" s="309" t="s">
        <v>164</v>
      </c>
      <c r="D433" s="311"/>
      <c r="J433" s="229"/>
    </row>
    <row r="434" spans="1:13" ht="12.75" customHeight="1" x14ac:dyDescent="0.2">
      <c r="A434" s="8" t="s">
        <v>248</v>
      </c>
      <c r="B434" s="8" t="s">
        <v>290</v>
      </c>
      <c r="C434" s="212" t="s">
        <v>443</v>
      </c>
      <c r="D434" s="311">
        <v>36861</v>
      </c>
      <c r="E434" s="214" t="s">
        <v>438</v>
      </c>
      <c r="J434" s="229">
        <v>-15158</v>
      </c>
    </row>
    <row r="435" spans="1:13" ht="12.75" customHeight="1" x14ac:dyDescent="0.2">
      <c r="A435" s="8" t="s">
        <v>435</v>
      </c>
      <c r="B435" s="8" t="s">
        <v>290</v>
      </c>
      <c r="C435" s="212" t="s">
        <v>443</v>
      </c>
      <c r="D435" s="311">
        <v>36861</v>
      </c>
      <c r="E435" s="214" t="s">
        <v>438</v>
      </c>
      <c r="J435" s="229">
        <v>-15158</v>
      </c>
    </row>
    <row r="436" spans="1:13" ht="12.75" customHeight="1" x14ac:dyDescent="0.2">
      <c r="B436" s="309"/>
      <c r="D436" s="311"/>
      <c r="J436" s="229"/>
      <c r="K436" s="324">
        <f>J434+J435</f>
        <v>-30316</v>
      </c>
    </row>
    <row r="437" spans="1:13" ht="12.75" customHeight="1" x14ac:dyDescent="0.2">
      <c r="B437" s="309" t="s">
        <v>165</v>
      </c>
      <c r="D437" s="311"/>
      <c r="J437" s="229"/>
    </row>
    <row r="438" spans="1:13" ht="12.75" customHeight="1" x14ac:dyDescent="0.2">
      <c r="A438" s="8" t="s">
        <v>248</v>
      </c>
      <c r="B438" s="8" t="s">
        <v>251</v>
      </c>
      <c r="C438" s="212" t="s">
        <v>443</v>
      </c>
      <c r="D438" s="311">
        <v>36892</v>
      </c>
      <c r="E438" s="214" t="s">
        <v>472</v>
      </c>
      <c r="J438" s="229">
        <v>1047596</v>
      </c>
    </row>
    <row r="439" spans="1:13" ht="24" customHeight="1" x14ac:dyDescent="0.2">
      <c r="A439" s="8" t="s">
        <v>248</v>
      </c>
      <c r="B439" s="8" t="s">
        <v>439</v>
      </c>
      <c r="C439" s="212" t="s">
        <v>443</v>
      </c>
      <c r="D439" s="311">
        <v>36892</v>
      </c>
      <c r="E439" s="480" t="s">
        <v>442</v>
      </c>
      <c r="F439" s="482"/>
      <c r="G439" s="482"/>
      <c r="H439" s="482"/>
      <c r="J439" s="229">
        <v>-73315</v>
      </c>
    </row>
    <row r="440" spans="1:13" ht="12.75" customHeight="1" x14ac:dyDescent="0.2">
      <c r="A440" s="8" t="s">
        <v>248</v>
      </c>
      <c r="B440" s="8" t="s">
        <v>439</v>
      </c>
      <c r="C440" s="212" t="s">
        <v>443</v>
      </c>
      <c r="D440" s="311">
        <v>36861</v>
      </c>
      <c r="E440" s="214" t="s">
        <v>440</v>
      </c>
      <c r="J440" s="229">
        <v>-5.58</v>
      </c>
    </row>
    <row r="441" spans="1:13" ht="12.75" customHeight="1" x14ac:dyDescent="0.2">
      <c r="K441" s="324">
        <f>SUM(J438:J441)</f>
        <v>974275.42</v>
      </c>
    </row>
    <row r="442" spans="1:13" ht="12.75" customHeight="1" x14ac:dyDescent="0.2">
      <c r="M442" s="325"/>
    </row>
    <row r="443" spans="1:13" ht="12.75" customHeight="1" x14ac:dyDescent="0.2">
      <c r="H443" s="312"/>
      <c r="I443" s="312"/>
      <c r="J443" s="326"/>
    </row>
    <row r="444" spans="1:13" ht="12.75" customHeight="1" thickBot="1" x14ac:dyDescent="0.25">
      <c r="K444" s="327">
        <f>SUM(K86:K443)-K61-3.37</f>
        <v>-3.230571747891986E-7</v>
      </c>
    </row>
    <row r="445" spans="1:13" ht="12.75" customHeight="1" thickTop="1" x14ac:dyDescent="0.2"/>
    <row r="446" spans="1:13" ht="12.75" customHeight="1" x14ac:dyDescent="0.2">
      <c r="K446" s="217" t="s">
        <v>441</v>
      </c>
    </row>
    <row r="447" spans="1:13" ht="12.75" customHeight="1" x14ac:dyDescent="0.2"/>
    <row r="448" spans="1:13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</sheetData>
  <mergeCells count="116">
    <mergeCell ref="E431:H431"/>
    <mergeCell ref="E439:H439"/>
    <mergeCell ref="E96:I96"/>
    <mergeCell ref="E99:I99"/>
    <mergeCell ref="E100:I100"/>
    <mergeCell ref="E102:I102"/>
    <mergeCell ref="E103:I103"/>
    <mergeCell ref="E104:I104"/>
    <mergeCell ref="E105:I105"/>
    <mergeCell ref="E106:I106"/>
    <mergeCell ref="E107:I107"/>
    <mergeCell ref="E110:I110"/>
    <mergeCell ref="E111:I111"/>
    <mergeCell ref="E112:I112"/>
    <mergeCell ref="E90:I90"/>
    <mergeCell ref="E91:I91"/>
    <mergeCell ref="E92:I92"/>
    <mergeCell ref="E95:I95"/>
    <mergeCell ref="E121:I121"/>
    <mergeCell ref="E122:I122"/>
    <mergeCell ref="E123:I123"/>
    <mergeCell ref="E124:I124"/>
    <mergeCell ref="E116:I116"/>
    <mergeCell ref="E118:I118"/>
    <mergeCell ref="E119:I119"/>
    <mergeCell ref="E120:I120"/>
    <mergeCell ref="E132:I132"/>
    <mergeCell ref="E134:I134"/>
    <mergeCell ref="E139:I139"/>
    <mergeCell ref="E140:I140"/>
    <mergeCell ref="E126:I126"/>
    <mergeCell ref="E127:I127"/>
    <mergeCell ref="E129:I129"/>
    <mergeCell ref="E130:I130"/>
    <mergeCell ref="E128:I128"/>
    <mergeCell ref="E150:I150"/>
    <mergeCell ref="E151:I151"/>
    <mergeCell ref="E153:I153"/>
    <mergeCell ref="E154:I154"/>
    <mergeCell ref="E143:I143"/>
    <mergeCell ref="E147:I147"/>
    <mergeCell ref="E148:I148"/>
    <mergeCell ref="E149:I149"/>
    <mergeCell ref="E161:I161"/>
    <mergeCell ref="E167:I167"/>
    <mergeCell ref="E165:I165"/>
    <mergeCell ref="E170:I170"/>
    <mergeCell ref="E156:I156"/>
    <mergeCell ref="E158:I158"/>
    <mergeCell ref="E159:I159"/>
    <mergeCell ref="E160:I160"/>
    <mergeCell ref="E177:I177"/>
    <mergeCell ref="E178:I178"/>
    <mergeCell ref="E179:I179"/>
    <mergeCell ref="E180:I180"/>
    <mergeCell ref="E171:I171"/>
    <mergeCell ref="E172:I172"/>
    <mergeCell ref="E175:I175"/>
    <mergeCell ref="E176:I176"/>
    <mergeCell ref="E224:I224"/>
    <mergeCell ref="E241:I241"/>
    <mergeCell ref="E248:I248"/>
    <mergeCell ref="E249:I249"/>
    <mergeCell ref="E181:I181"/>
    <mergeCell ref="E183:I183"/>
    <mergeCell ref="E222:I222"/>
    <mergeCell ref="E223:I223"/>
    <mergeCell ref="E308:I308"/>
    <mergeCell ref="E312:I312"/>
    <mergeCell ref="E314:I314"/>
    <mergeCell ref="E315:I315"/>
    <mergeCell ref="E251:I251"/>
    <mergeCell ref="E275:I275"/>
    <mergeCell ref="E294:I294"/>
    <mergeCell ref="E307:I307"/>
    <mergeCell ref="E337:I337"/>
    <mergeCell ref="E338:I338"/>
    <mergeCell ref="E339:I339"/>
    <mergeCell ref="E340:I340"/>
    <mergeCell ref="E316:I316"/>
    <mergeCell ref="E317:I317"/>
    <mergeCell ref="E320:I320"/>
    <mergeCell ref="E328:I328"/>
    <mergeCell ref="E346:I346"/>
    <mergeCell ref="E347:I347"/>
    <mergeCell ref="E350:I350"/>
    <mergeCell ref="E351:I351"/>
    <mergeCell ref="E342:I342"/>
    <mergeCell ref="E343:I343"/>
    <mergeCell ref="E344:I344"/>
    <mergeCell ref="E345:I345"/>
    <mergeCell ref="E358:I358"/>
    <mergeCell ref="E366:I366"/>
    <mergeCell ref="E352:I352"/>
    <mergeCell ref="E353:I353"/>
    <mergeCell ref="E354:I354"/>
    <mergeCell ref="E355:I355"/>
    <mergeCell ref="E396:I396"/>
    <mergeCell ref="E398:I398"/>
    <mergeCell ref="E399:I399"/>
    <mergeCell ref="E169:I169"/>
    <mergeCell ref="E370:I370"/>
    <mergeCell ref="E372:I372"/>
    <mergeCell ref="E392:I392"/>
    <mergeCell ref="E395:I395"/>
    <mergeCell ref="E356:I356"/>
    <mergeCell ref="E357:I357"/>
    <mergeCell ref="E400:I400"/>
    <mergeCell ref="E402:I402"/>
    <mergeCell ref="E403:I403"/>
    <mergeCell ref="E407:I407"/>
    <mergeCell ref="E412:I412"/>
    <mergeCell ref="E408:I408"/>
    <mergeCell ref="E409:I409"/>
    <mergeCell ref="E410:G410"/>
    <mergeCell ref="E411:I411"/>
  </mergeCells>
  <pageMargins left="0" right="0" top="1" bottom="1" header="0.5" footer="0.5"/>
  <pageSetup paperSize="5" scale="74" fitToHeight="17" orientation="portrait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reconciliation</vt:lpstr>
      <vt:lpstr> inter rec</vt:lpstr>
      <vt:lpstr>Var. Rpt EPMI</vt:lpstr>
      <vt:lpstr>reconciliation!Print_Area</vt:lpstr>
      <vt:lpstr>'Var. Rpt EPMI'!Print_Area</vt:lpstr>
      <vt:lpstr>' inter rec'!Print_Titles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ahorton</dc:creator>
  <dc:description>- Oracle 8i ODBC QueryFix Applied</dc:description>
  <cp:lastModifiedBy>Jan Havlíček</cp:lastModifiedBy>
  <cp:lastPrinted>2001-02-23T16:12:19Z</cp:lastPrinted>
  <dcterms:created xsi:type="dcterms:W3CDTF">2000-10-19T22:10:38Z</dcterms:created>
  <dcterms:modified xsi:type="dcterms:W3CDTF">2023-09-11T09:49:45Z</dcterms:modified>
</cp:coreProperties>
</file>