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78377CC-3D18-49F1-AEF7-EBB74BACD5DB}" xr6:coauthVersionLast="47" xr6:coauthVersionMax="47" xr10:uidLastSave="{00000000-0000-0000-0000-000000000000}"/>
  <bookViews>
    <workbookView xWindow="-120" yWindow="-120" windowWidth="23280" windowHeight="12480"/>
  </bookViews>
  <sheets>
    <sheet name="REC " sheetId="1" r:id="rId1"/>
    <sheet name="Var. Rpt EPMI" sheetId="2" r:id="rId2"/>
  </sheets>
  <externalReferences>
    <externalReference r:id="rId3"/>
  </externalReferences>
  <definedNames>
    <definedName name="_xlnm._FilterDatabase" localSheetId="1" hidden="1">'Var. Rpt EPMI'!#REF!</definedName>
    <definedName name="AccountDetail">#REF!</definedName>
    <definedName name="AccountSummary">#REF!</definedName>
    <definedName name="Export">#REF!</definedName>
    <definedName name="Export_3">#REF!</definedName>
    <definedName name="_xlnm.Print_Area" localSheetId="0">'REC '!$A$1:$K$24</definedName>
    <definedName name="_xlnm.Print_Area" localSheetId="1">'Var. Rpt EPMI'!$A$1:$K$526</definedName>
  </definedNames>
  <calcPr calcId="0"/>
</workbook>
</file>

<file path=xl/calcChain.xml><?xml version="1.0" encoding="utf-8"?>
<calcChain xmlns="http://schemas.openxmlformats.org/spreadsheetml/2006/main">
  <c r="E7" i="1" l="1"/>
  <c r="G11" i="1"/>
  <c r="I11" i="1"/>
  <c r="E14" i="1"/>
  <c r="I14" i="1"/>
  <c r="C16" i="1"/>
  <c r="I17" i="1"/>
  <c r="C19" i="1"/>
  <c r="H9" i="2"/>
  <c r="K9" i="2"/>
  <c r="K10" i="2"/>
  <c r="H13" i="2"/>
  <c r="K13" i="2"/>
  <c r="K14" i="2"/>
  <c r="D16" i="2"/>
  <c r="E16" i="2"/>
  <c r="H16" i="2"/>
  <c r="I16" i="2"/>
  <c r="J16" i="2"/>
  <c r="K16" i="2"/>
  <c r="K19" i="2"/>
  <c r="K20" i="2"/>
  <c r="K22" i="2"/>
  <c r="K23" i="2"/>
  <c r="K24" i="2"/>
  <c r="K25" i="2"/>
  <c r="K26" i="2"/>
  <c r="K29" i="2"/>
  <c r="K30" i="2"/>
  <c r="K31" i="2"/>
  <c r="K32" i="2"/>
  <c r="K33" i="2"/>
  <c r="K34" i="2"/>
  <c r="K35" i="2"/>
  <c r="K36" i="2"/>
  <c r="D38" i="2"/>
  <c r="E38" i="2"/>
  <c r="G38" i="2"/>
  <c r="H38" i="2"/>
  <c r="J38" i="2"/>
  <c r="K38" i="2"/>
  <c r="E41" i="2"/>
  <c r="K41" i="2"/>
  <c r="K42" i="2"/>
  <c r="K43" i="2"/>
  <c r="K44" i="2"/>
  <c r="K45" i="2"/>
  <c r="E46" i="2"/>
  <c r="K46" i="2"/>
  <c r="E47" i="2"/>
  <c r="K47" i="2"/>
  <c r="K48" i="2"/>
  <c r="K50" i="2"/>
  <c r="K51" i="2"/>
  <c r="K52" i="2"/>
  <c r="K53" i="2"/>
  <c r="K54" i="2"/>
  <c r="K55" i="2"/>
  <c r="E56" i="2"/>
  <c r="K56" i="2"/>
  <c r="E57" i="2"/>
  <c r="K57" i="2"/>
  <c r="D59" i="2"/>
  <c r="E59" i="2"/>
  <c r="G59" i="2"/>
  <c r="H59" i="2"/>
  <c r="J59" i="2"/>
  <c r="K59" i="2"/>
  <c r="D61" i="2"/>
  <c r="E61" i="2"/>
  <c r="G61" i="2"/>
  <c r="H61" i="2"/>
  <c r="J61" i="2"/>
  <c r="K61" i="2"/>
  <c r="K62" i="2"/>
  <c r="K65" i="2"/>
  <c r="K66" i="2"/>
  <c r="K67" i="2"/>
  <c r="K68" i="2"/>
  <c r="K69" i="2"/>
  <c r="K70" i="2"/>
  <c r="K71" i="2"/>
  <c r="K72" i="2"/>
  <c r="D74" i="2"/>
  <c r="E74" i="2"/>
  <c r="G74" i="2"/>
  <c r="H74" i="2"/>
  <c r="J74" i="2"/>
  <c r="K74" i="2"/>
  <c r="E76" i="2"/>
  <c r="H76" i="2"/>
  <c r="K76" i="2"/>
  <c r="E77" i="2"/>
  <c r="H77" i="2"/>
  <c r="K77" i="2"/>
  <c r="K124" i="2"/>
  <c r="K143" i="2"/>
  <c r="K177" i="2"/>
  <c r="K302" i="2"/>
  <c r="K497" i="2"/>
  <c r="K511" i="2"/>
  <c r="K514" i="2"/>
  <c r="K521" i="2"/>
  <c r="K524" i="2"/>
</calcChain>
</file>

<file path=xl/sharedStrings.xml><?xml version="1.0" encoding="utf-8"?>
<sst xmlns="http://schemas.openxmlformats.org/spreadsheetml/2006/main" count="1775" uniqueCount="450">
  <si>
    <t>RECONCILIATION</t>
  </si>
  <si>
    <t>****  All in "Flash" signs, where negative=expense  and positive=revenue</t>
  </si>
  <si>
    <t>UNIFY versus GL (SAP)</t>
  </si>
  <si>
    <t>total Inter. Manuals in Unify don't need to be taken from GL manuals</t>
  </si>
  <si>
    <t>ALL Data</t>
  </si>
  <si>
    <t>see inter - rec</t>
  </si>
  <si>
    <t>(Unify vs GL - difference)</t>
  </si>
  <si>
    <t>SYSTEM</t>
  </si>
  <si>
    <t>MANUALS</t>
  </si>
  <si>
    <t>Reconciled by Others accounts- manual</t>
  </si>
  <si>
    <t>to tie Intercompany(what's in Unify vs. what booked)</t>
  </si>
  <si>
    <t>TOTALS</t>
  </si>
  <si>
    <t>Russ's file</t>
  </si>
  <si>
    <t>SAP</t>
  </si>
  <si>
    <t>took out below margin accounts from GL number (P)</t>
  </si>
  <si>
    <t xml:space="preserve">KH's </t>
  </si>
  <si>
    <t>two inter. entries</t>
  </si>
  <si>
    <t>Difference</t>
  </si>
  <si>
    <t>TG's</t>
  </si>
  <si>
    <t>take out - below margin</t>
  </si>
  <si>
    <t>Fines &amp; Penalt</t>
  </si>
  <si>
    <t>USD</t>
  </si>
  <si>
    <t>ITPS2000</t>
  </si>
  <si>
    <t>BATCH_AP</t>
  </si>
  <si>
    <t>S</t>
  </si>
  <si>
    <t>Franchise/Annu</t>
  </si>
  <si>
    <t xml:space="preserve">                                                                                                                              </t>
  </si>
  <si>
    <t>ENRON POWER MARKETING INC. - COMPANY 553</t>
  </si>
  <si>
    <t>FLASH VS ACTUAL VARIANCE ANALYSIS</t>
  </si>
  <si>
    <t>FLASH</t>
  </si>
  <si>
    <t>ACTUAL</t>
  </si>
  <si>
    <t>VARIANCE</t>
  </si>
  <si>
    <t>MWHR</t>
  </si>
  <si>
    <t>AMOUNT</t>
  </si>
  <si>
    <t>SALES</t>
  </si>
  <si>
    <t>Power</t>
  </si>
  <si>
    <t>4420100-0000/xx</t>
  </si>
  <si>
    <t>Exchange Delivery</t>
  </si>
  <si>
    <t>6060999-0000a</t>
  </si>
  <si>
    <t>--</t>
  </si>
  <si>
    <t>COST OF GOODS SOLD</t>
  </si>
  <si>
    <t>Purchase</t>
  </si>
  <si>
    <t>6000999-0000</t>
  </si>
  <si>
    <t>Exchange Receipt</t>
  </si>
  <si>
    <t>6060999-0000b</t>
  </si>
  <si>
    <t>Gain / (Loss)</t>
  </si>
  <si>
    <t>OTHER REVENUES</t>
  </si>
  <si>
    <t>Demand Revenue</t>
  </si>
  <si>
    <t>4560999-0000/xx</t>
  </si>
  <si>
    <t>Option Revenue</t>
  </si>
  <si>
    <t>4560960-0000</t>
  </si>
  <si>
    <t>Actual Adjustments - California/BPA</t>
  </si>
  <si>
    <t>Other Revenue - Calif ISO</t>
  </si>
  <si>
    <t>4560-890 &amp; 4560-980 (RC 1717)</t>
  </si>
  <si>
    <t>Other Rev. - CISO PMA</t>
  </si>
  <si>
    <t>Other Revenue - Calif px</t>
  </si>
  <si>
    <t>4560-980</t>
  </si>
  <si>
    <t>Other Rev. - Calif px PMA</t>
  </si>
  <si>
    <t>OTHER EXPENSES</t>
  </si>
  <si>
    <t>Transmission</t>
  </si>
  <si>
    <t>5650960-0000</t>
  </si>
  <si>
    <t>Transmission from Genco</t>
  </si>
  <si>
    <t>Demand Fees</t>
  </si>
  <si>
    <t>6540999-0000</t>
  </si>
  <si>
    <t>Option Expense</t>
  </si>
  <si>
    <t>6540960-0000</t>
  </si>
  <si>
    <t>Other Expense - Calif ISO</t>
  </si>
  <si>
    <t>5650-980 (RC 1717)</t>
  </si>
  <si>
    <t>Other Exp. - Calif ISO PMA</t>
  </si>
  <si>
    <t>5650-980</t>
  </si>
  <si>
    <t>Other Expense - Calif px</t>
  </si>
  <si>
    <t>Other Exp. - Calif px PMA</t>
  </si>
  <si>
    <t>RECONCILED BY OTHERS</t>
  </si>
  <si>
    <t>Financial Liquidations</t>
  </si>
  <si>
    <t>Brokerage Revenue</t>
  </si>
  <si>
    <t>Ancillary Service Transaction</t>
  </si>
  <si>
    <t>OTC &amp; EXCHG - COB</t>
  </si>
  <si>
    <t>OTC &amp; EXCHG - PV</t>
  </si>
  <si>
    <t>Flash to Actual Trueup</t>
  </si>
  <si>
    <t>Broker Fees</t>
  </si>
  <si>
    <t>8130400-0000</t>
  </si>
  <si>
    <t>Swap Income</t>
  </si>
  <si>
    <t>4922xxx</t>
  </si>
  <si>
    <t>FX Unrealized Intercompany</t>
  </si>
  <si>
    <t>Non Operating Income</t>
  </si>
  <si>
    <t>4210999-xxxx</t>
  </si>
  <si>
    <t>Futures-Cinergy</t>
  </si>
  <si>
    <t>Affiliate Book</t>
  </si>
  <si>
    <t>PID -LT NAMGMT</t>
  </si>
  <si>
    <t>LT TVA</t>
  </si>
  <si>
    <t>Explained Changes-Kaiser Alum/Avista</t>
  </si>
  <si>
    <t>Misc - Unexplained</t>
  </si>
  <si>
    <t>Current Month Rho &amp; Drift</t>
  </si>
  <si>
    <t>MARGIN GAIN/(LOSS)</t>
  </si>
  <si>
    <t>BELOW MARGIN ITEMS</t>
  </si>
  <si>
    <t>Interest &amp; Dividend Income</t>
  </si>
  <si>
    <t>419xxxx</t>
  </si>
  <si>
    <t>Taxes</t>
  </si>
  <si>
    <t>TAXES</t>
  </si>
  <si>
    <t>8130400-xxxx</t>
  </si>
  <si>
    <t>Group</t>
  </si>
  <si>
    <t>RC 1808</t>
  </si>
  <si>
    <t>SO2 Allowances</t>
  </si>
  <si>
    <t>RC 9801</t>
  </si>
  <si>
    <t>Bad Debt</t>
  </si>
  <si>
    <t>Misc Other</t>
  </si>
  <si>
    <t>xxxxxxx</t>
  </si>
  <si>
    <t>Total East &amp; West Power G/L</t>
  </si>
  <si>
    <t>Control Totals</t>
  </si>
  <si>
    <t xml:space="preserve">    Variance</t>
  </si>
  <si>
    <t xml:space="preserve"> -   </t>
  </si>
  <si>
    <t>PX Unrealized</t>
  </si>
  <si>
    <t>East Region = Region 1-6</t>
  </si>
  <si>
    <t>West Region = Region 7-12</t>
  </si>
  <si>
    <t>DPR Adjustments:</t>
  </si>
  <si>
    <t xml:space="preserve">EAST REGION - DPR </t>
  </si>
  <si>
    <t>MISC (&lt;$5,000)-net of all balances</t>
  </si>
  <si>
    <t>S,P,T</t>
  </si>
  <si>
    <t>NEWYORIND</t>
  </si>
  <si>
    <t>RR</t>
  </si>
  <si>
    <t>Result of RMG's Flash versus Carp rec - Casey has been notified</t>
  </si>
  <si>
    <t>TCC</t>
  </si>
  <si>
    <t>DR</t>
  </si>
  <si>
    <t>LOWERCOLRIVAUT</t>
  </si>
  <si>
    <t>JW</t>
  </si>
  <si>
    <t>425790.2 - $148806 - risk flashed incorrectly; should have beeen peak hours - listed in upcoming pma's 2000 10</t>
  </si>
  <si>
    <t>P</t>
  </si>
  <si>
    <t>TRANSCANPOWMKT</t>
  </si>
  <si>
    <t>EL</t>
  </si>
  <si>
    <t>443955.1 risk underflashed 400 mw but sb 800 mw @56.50 in 10/00</t>
  </si>
  <si>
    <t>WISCONSINELEPOW</t>
  </si>
  <si>
    <t>KMD</t>
  </si>
  <si>
    <t>441838.1- 325mw @$50 cut 10/25 HE 12-22; 441839.1- 388mw @$46 cut 10/25 HE 7-22- upstream Minnesota Mun.</t>
  </si>
  <si>
    <t>ERCOT</t>
  </si>
  <si>
    <t>ERCOT - Unplanned losses August 1999</t>
  </si>
  <si>
    <t>OTTERTAIPOW</t>
  </si>
  <si>
    <t>440908.1- 375mw @$40 cut 10/24 HE 9.</t>
  </si>
  <si>
    <t>ERCOT - Unplanned losses and Ancillary Static fees March 2000</t>
  </si>
  <si>
    <t>ERCOT - unplanned losses for feb - august 2000</t>
  </si>
  <si>
    <t>RELIANTENEHLP</t>
  </si>
  <si>
    <t>424424.1 - cut deal 10/2/00, 800mw to 600mw  @ $47 - per L Bolt</t>
  </si>
  <si>
    <t>ERCOT - unplanned, st unpl and static fees</t>
  </si>
  <si>
    <t>ERCOT - reservation fees June, July 2000</t>
  </si>
  <si>
    <t>ERCOT - Unplanned losses, Static fees May 2000</t>
  </si>
  <si>
    <t>ERCOT - Unplanned losses and Wheeling May , June 2000</t>
  </si>
  <si>
    <t>FP&amp;L</t>
  </si>
  <si>
    <t>348590.6- 51mw @$53 added 10/28 HE 23; 67mw @$20 added 10/5 HE 20.</t>
  </si>
  <si>
    <t>PGEENEPOWLP</t>
  </si>
  <si>
    <t>Mult deals -daylight savings error in enpower -changed per R Grace 11/30/00</t>
  </si>
  <si>
    <t>ENRONENESERINC</t>
  </si>
  <si>
    <t>384470.1-$5,606.78 - Index not settled for the last day of the month - NE-ISO-POOL, $0.31 additional rate amount not calc properly, index used changed for 11/24 from PXNP15 to PXZP26</t>
  </si>
  <si>
    <t>T</t>
  </si>
  <si>
    <t>CON_ED_NY</t>
  </si>
  <si>
    <t>MC</t>
  </si>
  <si>
    <t>Multiple deals adjusted to true-up to CON_ED_NY transmission invoice.  The finaled amount in Unify matches Enpower and there were no outstanding acctg variances to offset these adjustments.</t>
  </si>
  <si>
    <t>JACKSONVILLELEA</t>
  </si>
  <si>
    <t>428721.1- 67mw @$108.80 cut 10/5 HE 20.</t>
  </si>
  <si>
    <t>NSTARCOM</t>
  </si>
  <si>
    <t>Multiple deals changed and added - part of Rebecca Grace's Reconciliation to tie Unify to EnPower</t>
  </si>
  <si>
    <t>MINNESOTMUNPOW</t>
  </si>
  <si>
    <t>441836- 50mw @$37 cut 10/25 HE 7-8, 38mw @$37 cut HE 9-10, 300mw @$37 cut HE 11-22 - downstream Wisconsin Elec</t>
  </si>
  <si>
    <t>FPLENEPOW</t>
  </si>
  <si>
    <t>345620.1- Price changed from 13286mw @$46.90 to $41.90 10/1-10/31 HE 7-22- $5 unit charge not to be settled with cp; 424423.1- 200mw @$45 cut 10/2 HE 7-10 and price was changed from 600mw @$45 to $41.90</t>
  </si>
  <si>
    <t>DP</t>
  </si>
  <si>
    <t>91395.30- annuity added to reduce Oct. 00 estimated prices to actual invoice payable as as stated on 2000 10 upcoming pma list.</t>
  </si>
  <si>
    <t>East Sub-Total</t>
  </si>
  <si>
    <t xml:space="preserve">WEST REGION - DPR </t>
  </si>
  <si>
    <t>ATLANTICRICH</t>
  </si>
  <si>
    <t>453396.1- added HE 0-24 on 10/21/00 for 696mw's @ $68.96 index price @ SP-15.  This is generator volume sold into the California imbalance market per K. Nelson</t>
  </si>
  <si>
    <t>CDWR</t>
  </si>
  <si>
    <t>AHC</t>
  </si>
  <si>
    <t>455487.1 - annuity added per Stuart Rossman</t>
  </si>
  <si>
    <t>WHEELABRMAR</t>
  </si>
  <si>
    <t>AC</t>
  </si>
  <si>
    <t>412936.3 - Annuity added during the month - KNelson entered on 11/15/00;
Annuity to buy green credits: 8138 green credits @ $3.00
CHANGE:  11/20/00  8420 Green Credits @ $3</t>
  </si>
  <si>
    <t>FRANKLINCOUPUD</t>
  </si>
  <si>
    <t>447649- Added 64mw @$120  9/17-9/18 HE 1-24;  447649- Added 32mw @$200  9/18 HE 7-22 per Donald Robinson.</t>
  </si>
  <si>
    <t>WILLIAMSENEMAR</t>
  </si>
  <si>
    <t>437276.1 10/17 chg from 25mwh to 50mwh hrs13-16 priced$85.00</t>
  </si>
  <si>
    <t>DELANOENECOM</t>
  </si>
  <si>
    <t>372744.5 - annuity added per KNelson entered 11/15/00:
Annuity to buy green credits: 2976 green credits @ $2.5
confirmed to EES on # 461159 as per Chris Foster  sc</t>
  </si>
  <si>
    <t>CALIFORNPOWEXC</t>
  </si>
  <si>
    <t>469660.1 - PXHANP15 - Index Settlement Adj - 11/29/2000 Deal #466028.1 - PXHANP15 - Index Settlement Adj - 11/22/2000</t>
  </si>
  <si>
    <t>ENRONENEMAR</t>
  </si>
  <si>
    <t>385852.1 - $14,040.00 -  Index settlement adjustment - PXNP15</t>
  </si>
  <si>
    <t>428258.1-($110,250) - deal zeroed, 455289.1-$100,248.50 - deal added per Stuart Rossman &amp; 444649.1 -$24,387 -  index changed from ISOSP15DEC to PXSP15</t>
  </si>
  <si>
    <t>429917.2 &amp; 444650.1 - Index price adjustments - NP-15 Index</t>
  </si>
  <si>
    <t>466029.1 - PXHANP15 - Index Settlement Adj - 11/22/2000    Deal #469661.1 - PXHANP15 - Index Settlement Adj - 11/29/2000</t>
  </si>
  <si>
    <t>428508.1-$5,800 - 428509.1- $127,600 -deals zeroed, &amp; 455291.1-($100,248.50) - deal added per Stuart Rossman</t>
  </si>
  <si>
    <t>LASVEGCOG</t>
  </si>
  <si>
    <t>467400.1 - deal added per John Forney 11/27/00 for final payment to LVCogen</t>
  </si>
  <si>
    <t>VALLEYELECTRIC</t>
  </si>
  <si>
    <t>LD</t>
  </si>
  <si>
    <t>Multiple Deals not entered in Enpower until 11/14; did not make flash; (458456.1-$7,551.07; 458526.1-$2,009.80; 458744.1-$11,651.03; 458768.1-$5,193.04; 458779.1-$6,660.11; 458809.1-$9,077.28)</t>
  </si>
  <si>
    <t>WAPASIERRANEV</t>
  </si>
  <si>
    <t>KJ</t>
  </si>
  <si>
    <t>67842.22-DPR - $43,680, Dow Jones Cob index price adjustment;</t>
  </si>
  <si>
    <t>West Sub-Total</t>
  </si>
  <si>
    <t>2000 California ISO Ancillary Services Adjustments:  Volume Mgmt. Vs. Risk Flash</t>
  </si>
  <si>
    <t>CISO FTR's</t>
  </si>
  <si>
    <t>KH</t>
  </si>
  <si>
    <t>Risk flashed $12,499,232 vs. Volume Mgmt. $4,709,185.83</t>
  </si>
  <si>
    <t>CISO FTR Amortization</t>
  </si>
  <si>
    <t>Risk did not record CISO FTR amortization</t>
  </si>
  <si>
    <t>1999-2000  California Actualization Adjustments</t>
  </si>
  <si>
    <t>CAL ISO</t>
  </si>
  <si>
    <t>July ISO Actualization Adj</t>
  </si>
  <si>
    <t>CAL PX</t>
  </si>
  <si>
    <t>Record PX Actualization</t>
  </si>
  <si>
    <t>Reverse PX Estimate</t>
  </si>
  <si>
    <t>CRC</t>
  </si>
  <si>
    <t>Record ISO Actualization</t>
  </si>
  <si>
    <t>EES</t>
  </si>
  <si>
    <t>JULY ACT ADJ</t>
  </si>
  <si>
    <t>ELPASELECOM</t>
  </si>
  <si>
    <t>July Actuals</t>
  </si>
  <si>
    <t>GRANT CO</t>
  </si>
  <si>
    <t>ISO Actualization</t>
  </si>
  <si>
    <t>HARBORCOG</t>
  </si>
  <si>
    <t>LV COGEN</t>
  </si>
  <si>
    <t>PUGETSOUENE</t>
  </si>
  <si>
    <t>SEATTLECITLIG</t>
  </si>
  <si>
    <t>TOSCORFNGCO</t>
  </si>
  <si>
    <t>WILLAMETTEIND</t>
  </si>
  <si>
    <t>West Volume Management Sub-Total</t>
  </si>
  <si>
    <t>Accounting Adjustments:</t>
  </si>
  <si>
    <t>OFFSETS TO PRIOR MONTH ACCTG VARIANCES:</t>
  </si>
  <si>
    <t>Result of RMG's Flash versus Carp rec - partial offset to prior month acctg var.</t>
  </si>
  <si>
    <t>OPR</t>
  </si>
  <si>
    <t>AMERELECPOWSER</t>
  </si>
  <si>
    <t>Offsets 2000 10 acctg variance.</t>
  </si>
  <si>
    <t>AP Exp Rev -reissue 6/14/00 pmt t</t>
  </si>
  <si>
    <t>Offsets 2000 07 Acct Variance</t>
  </si>
  <si>
    <t>AQUILA</t>
  </si>
  <si>
    <t>Offsets 2000 10 acctg variance</t>
  </si>
  <si>
    <t>OPP</t>
  </si>
  <si>
    <t xml:space="preserve"> offsets 2000 10 acctg variance.</t>
  </si>
  <si>
    <t>BPENERGYCO</t>
  </si>
  <si>
    <t>Offsets 2000 09 acctg variance.</t>
  </si>
  <si>
    <t>Offsets 2000 09 acctg  variance</t>
  </si>
  <si>
    <t>Offsets 2000 09 acctg variance</t>
  </si>
  <si>
    <t>356650.1 - Partially offsets against 09/00 acctg variance of ($904,255) &amp; 10/00 acctg variance of ($119,326).</t>
  </si>
  <si>
    <t>Partial Offset against 2000 10 outstanding accounting variance.  Need further analysis to determine which deals cleared.</t>
  </si>
  <si>
    <t>CALIFORNPOWEXC1</t>
  </si>
  <si>
    <t>offsets 2000 10 acctg variance.</t>
  </si>
  <si>
    <t>CALIFORNPOWEXC2</t>
  </si>
  <si>
    <t>CALPX AP Expense Reversal</t>
  </si>
  <si>
    <t>Offsets 2000 07 Accounting Variance</t>
  </si>
  <si>
    <t>Offsets 2000 07 Acct. Variance</t>
  </si>
  <si>
    <t>CALSIO AP EXp Reversal for  grid m</t>
  </si>
  <si>
    <t>CINERGYSERINC</t>
  </si>
  <si>
    <t>CITYRIVERSIDE</t>
  </si>
  <si>
    <t>Offsets 2000 10 Acct Variance</t>
  </si>
  <si>
    <t>COLORADOSPRUTI</t>
  </si>
  <si>
    <t>offsets 2000 10 Acct Var.</t>
  </si>
  <si>
    <t>CONOCOPOWMAR</t>
  </si>
  <si>
    <t>offsets  2000 10 acctg variance.</t>
  </si>
  <si>
    <t>CONSTELLPOWSOU</t>
  </si>
  <si>
    <t>Offsets 10/00 Acct Variance - Deal #445372.1  - time change Unify error, 10/29 HE 2</t>
  </si>
  <si>
    <t>DUKEENETRA</t>
  </si>
  <si>
    <t>DYNEGYPOWMAR</t>
  </si>
  <si>
    <t>EDISONMISMAR</t>
  </si>
  <si>
    <t>Offsets 2000 10 acct var</t>
  </si>
  <si>
    <t>ENTERGYPOWMAR</t>
  </si>
  <si>
    <t>HAFSLUNDENETRA</t>
  </si>
  <si>
    <t>HQENESER1</t>
  </si>
  <si>
    <t>partially offsets in 2000 10 acct var ($32,527)</t>
  </si>
  <si>
    <t>LOSANGELWATPOW</t>
  </si>
  <si>
    <t>Offsets 2000 11 acctg variance.</t>
  </si>
  <si>
    <t>MANITOBAHYDELE</t>
  </si>
  <si>
    <t>MERRILL</t>
  </si>
  <si>
    <t>MISSOURIPUBSER</t>
  </si>
  <si>
    <t xml:space="preserve"> 444795.1- $1,716.00- partial offset to 2000 10 Acct. Variance of (2,756)</t>
  </si>
  <si>
    <t>MONTANA POWER</t>
  </si>
  <si>
    <t>MORGAN</t>
  </si>
  <si>
    <t>NEWENGPOW</t>
  </si>
  <si>
    <t>Offsets 2000 10 ACCT Variance.</t>
  </si>
  <si>
    <t>424734.27 - Partial offset to 2000 10 Acct variance for NYISO.</t>
  </si>
  <si>
    <t>Partial offset to 2000 10 Acct Variance of $1,369.80.</t>
  </si>
  <si>
    <t>NIAGARAMOHENE</t>
  </si>
  <si>
    <t>NPC</t>
  </si>
  <si>
    <t>partially offsets in 200010 acct var ($2957)</t>
  </si>
  <si>
    <t>NRGPOWMAR</t>
  </si>
  <si>
    <t>NSP</t>
  </si>
  <si>
    <t>Offsets 2000 10 ACCT Variance - ($14,162.06)</t>
  </si>
  <si>
    <t>PJMINTL L</t>
  </si>
  <si>
    <t>Offsets 2000 07 accctg variance</t>
  </si>
  <si>
    <t>PORTLAND</t>
  </si>
  <si>
    <t>423442.3- partial offset of (10,737) in 2000 10 Acct Variance</t>
  </si>
  <si>
    <t>PSEGENERES</t>
  </si>
  <si>
    <t>RELIANTENESER</t>
  </si>
  <si>
    <t>SAGUAROPOWCOM</t>
  </si>
  <si>
    <t xml:space="preserve">Offsets 2000 10 acctg variance ($9,400.26) </t>
  </si>
  <si>
    <t>Sikeston Board of Municipal Utilities</t>
  </si>
  <si>
    <t>SMURFITSTOCON</t>
  </si>
  <si>
    <t>Southwest Power Pool</t>
  </si>
  <si>
    <t>offsets 2000 10 acctg variance</t>
  </si>
  <si>
    <t>SRP</t>
  </si>
  <si>
    <t>TACOMAPUBUTI</t>
  </si>
  <si>
    <t>Offsets 2000 10 Acct Variance of ($1,106.73)</t>
  </si>
  <si>
    <t>TENNESSEEVALAUT</t>
  </si>
  <si>
    <t>TEXASNEWMEXPOW</t>
  </si>
  <si>
    <t>TRANSCANPOWDIV</t>
  </si>
  <si>
    <t>Offsets 200010 Acct Variance</t>
  </si>
  <si>
    <t>TUCSON</t>
  </si>
  <si>
    <t>partially offsets in 2000 10 acct var $1496.25</t>
  </si>
  <si>
    <t>TXUENETRA</t>
  </si>
  <si>
    <t>UNITEDILLUMCO</t>
  </si>
  <si>
    <t>Offsets 2000 07 Acct Var of ($21,691,680.99) and 2000 10 Acct Var of $3,216,854.80.</t>
  </si>
  <si>
    <t>Offset to 2000 09 Acct Variance of $20,151,220 for UI and 2000 10 Acct Variance of $11,510.</t>
  </si>
  <si>
    <t>255473.10 - Partial offset to 2000 10 ACCT Variance.</t>
  </si>
  <si>
    <t>VIRGINIAELEPOW</t>
  </si>
  <si>
    <t>offsets 2000 10 Acct Variance</t>
  </si>
  <si>
    <t>Offsets 2000 10 acctg variance (4520)</t>
  </si>
  <si>
    <t>ACCOUNTING ADJUSTMENT PMAs TO FOLLOW:</t>
  </si>
  <si>
    <t>MISC ACCT &lt; $1,000</t>
  </si>
  <si>
    <t>S/P</t>
  </si>
  <si>
    <t>EES/EEMC</t>
  </si>
  <si>
    <t>difference in GL &amp; Russ's Unify File - should offset in variances below; see inter-rec for more detail; PMA to follow</t>
  </si>
  <si>
    <t>AMERADA</t>
  </si>
  <si>
    <t>459546.1- Unify loaded deal in error, PMA to follow 200012.</t>
  </si>
  <si>
    <t>210227.1-($71,982); 210455.1-(65,648.00)- deals reversed in Unify; Steve Neal looking into; not valid changes; PMA to follow 2000 12</t>
  </si>
  <si>
    <t>378342.1- Premium on option was changed from initial strike price - Researching with M. Murphy to see if these changes are valid.-pma to follow</t>
  </si>
  <si>
    <t>Apply intercompany cash from 530 t</t>
  </si>
  <si>
    <t>Manual Entry Booked - L. Dewett to further investigate and make adjusting entry - PMA to follow</t>
  </si>
  <si>
    <t>APS</t>
  </si>
  <si>
    <t>430073.1- Deal incorrectly entered in Enpower as APS; should be PNM. Deal changed in EnPower. Unify correct for APS. Offset should be on PNM for October production.</t>
  </si>
  <si>
    <t>469405- Trade Date 11/29- PMA to follow 2000 12 acctg month.</t>
  </si>
  <si>
    <t>401673.1,401689.1,402760.1,402878.1-PXNP15 price update-PMA to follow</t>
  </si>
  <si>
    <t>402758.1,402807.1,402880.1,402961.1-PXSP15 price update-PMA to follow</t>
  </si>
  <si>
    <t>426727.1 PXSP15 index update-PMA to follow</t>
  </si>
  <si>
    <t>426725.1 PXNP15 index update-PMA to follow</t>
  </si>
  <si>
    <t>443320.1,443325.1-PXSP15 index update-PMA to follow</t>
  </si>
  <si>
    <t>434999.1 PXSP15 index update-PMA to follow</t>
  </si>
  <si>
    <t>AVISTAUTIWASH</t>
  </si>
  <si>
    <t>Manual Payment to Avista WWP which hit expense in error - reverse out - PMA to follow</t>
  </si>
  <si>
    <t>469824.1- deal not flashed in Acct. number and should have been; PMA to follow</t>
  </si>
  <si>
    <t>BENTONCOUPUB</t>
  </si>
  <si>
    <t>413329,447653,449727- Partial offset will be made 2000 12 to Power Resource Managers.  Possible DPR to follow.</t>
  </si>
  <si>
    <t>BPA</t>
  </si>
  <si>
    <t>299418.1,299956.1,303202.1,306488.1-unify drafts to be researched-PMA to follow</t>
  </si>
  <si>
    <t>290706.1unify drafts to be researched-PMA to follow</t>
  </si>
  <si>
    <t>428294.1unify drafts to be researched-PMA to follow</t>
  </si>
  <si>
    <t>326822.1-unify drafts to be researched-PMA to follow</t>
  </si>
  <si>
    <t>396412.1unify drafts to be researched-PMA to follow</t>
  </si>
  <si>
    <t xml:space="preserve">CALIFORNIA ISO </t>
  </si>
  <si>
    <t>Need to record California ISO FTR's.  PMA to follow in 12/00</t>
  </si>
  <si>
    <t>should offsets w/CALIFORNPOWEXC2 sales amount - pma to follow</t>
  </si>
  <si>
    <t>258103.1 ($209.94), 258118.1 ($3,499.00), 258147.1 ($1,749.50), 258148.1 ($1,749.50) - Adjustments pulled through into Unify unexpected.  Need to investigate further to determine if this should be DPR.</t>
  </si>
  <si>
    <t>258115.1 pulled across into Unify unexpected.  Need to investigate to determine if this is DPR.</t>
  </si>
  <si>
    <t>316431.1 ($518.85), 316435.1 ($166.03), 316454.1 ($585.85) - Adjustments pulled through into Unify unexpected.  Need to investigate further to determine if this should be DPR.</t>
  </si>
  <si>
    <t>should offset in Purchases w/CALIFORNPOWEXC - pma to follow</t>
  </si>
  <si>
    <t>Multiple Deals - Unify Booking Volumes Incorrectly Due to Strip Setup in EnPower - PMA to follow</t>
  </si>
  <si>
    <t>CalPX Time Removal Est.</t>
  </si>
  <si>
    <t>Manual entry needs to be booked in 12-00.  PMA to follow.</t>
  </si>
  <si>
    <t>457094.1- Unify did not book deal - PMA will follow 2000 12 acctg month.</t>
  </si>
  <si>
    <t>Deal - 347356.1-.2,445878.1,445879.1:  Index deals settled in EnPower but not in Unify due to timing.  Need to pull adjustments across into Unify.  PMA to follow in 12/00.</t>
  </si>
  <si>
    <t>376537.1- Premium on option was changed from initial strike price - Researching with M. Murphy to see if valid.</t>
  </si>
  <si>
    <t>469427- Trade Date 11/29- PMA to follow 2000 12 acctg month.</t>
  </si>
  <si>
    <t>395708.1-($1,629,472.19); 403016.1-($1,627,632.19); 427234.1-($815,012.13)-deals loaded incorrectly; PMAs to follow 2000 12</t>
  </si>
  <si>
    <t>449312.1- deal loaded incorrectly; PMA to follow 2000 12</t>
  </si>
  <si>
    <t>427237.1- deal loaded incorrectly; PMA to follow 2000 12</t>
  </si>
  <si>
    <t>427224.1-$1,069,664.19; 428208.1-$267,416- deals loaded incorrectly; PMA to follow 2000 12</t>
  </si>
  <si>
    <t>427216.1-$1,630,576.19; 427750.1-$407,644- deals loaded incorrectly; PMA to follow 2000 12</t>
  </si>
  <si>
    <t>DTEENETRA</t>
  </si>
  <si>
    <t>469425.- Trade Date 11/29- PMA to follow  2000 12 acctg month.</t>
  </si>
  <si>
    <t>253682.1- PXSP15 index price adjustment - PMA to follow 2000 12 acctg month.</t>
  </si>
  <si>
    <t>443194.1 - unify error - deals did not pull through unify  - possible dpr - PMA to follow</t>
  </si>
  <si>
    <t>469732.1- Deal adjusted in EnPower and picked up in flash.  Unify needs to be re-drafted to pull across adjusted deal.  PMA to follow in 12/00.</t>
  </si>
  <si>
    <t>Enron North America Corp.</t>
  </si>
  <si>
    <t>Record TCC Auction revenues-Nov Co. - possibly should not be booked anymore - PMA to follow</t>
  </si>
  <si>
    <t xml:space="preserve"> Entry manually booked to g/l. Entry to be included in Unify next month. PMA to follow 12/00 g/l.</t>
  </si>
  <si>
    <t>Deals to be corrected in Unify to match manual entries booked to the g/l.</t>
  </si>
  <si>
    <t>Multiple index deals -  Unify booking volumes and dollars incorrectly. PMA to follow.</t>
  </si>
  <si>
    <t xml:space="preserve"> 384470.1-($6,582.00)-deal loaded to Unify incorrectly.</t>
  </si>
  <si>
    <t>EPESUPP</t>
  </si>
  <si>
    <t>Deal #448908.1 not set up in Unify - Need to book in Unify or book manually - PMA to follow</t>
  </si>
  <si>
    <t>FLORIDAPOWCOR</t>
  </si>
  <si>
    <t>462240.1- Risk pulled numbers after accrual - pma to follow 2000 12 acctg month.</t>
  </si>
  <si>
    <t>435000.1,448642.1 - unify error - deals did not pull through unify; possible dpr - PMA to follow</t>
  </si>
  <si>
    <t>Manual Rev/Rec Entry Needs to be made on Co 553 for Harbor Cogen - PMA to Follow</t>
  </si>
  <si>
    <t>Entry needs to be made for Rev/Rec on Co 553 for Harbor Cogen PMA to follow</t>
  </si>
  <si>
    <t>352941.1, 352946.1, 352949.1 - finaled June 12/14/00 - possible dpr - PMA to follow</t>
  </si>
  <si>
    <t>395306.1, 399022.1 - deals not loaded into unify - possible dpr - PMA to follow</t>
  </si>
  <si>
    <t>part of Rebecca Grace's Enpower to Unify Reconciliation - all will be Acct and offset on rec - remainder at end of process will be dpr - pma to follow</t>
  </si>
  <si>
    <t>465566.5 - Deal amount zero in Enpower. PMA to follow.</t>
  </si>
  <si>
    <t>465566.2 - Deal amount zero in Enpower. PMA to follow.</t>
  </si>
  <si>
    <t>Multiple deals with the indices not settled. PMA to follow in 12/00 g/l</t>
  </si>
  <si>
    <t>446387.1 - Index not settled for the last day of the month. PMA to follow.</t>
  </si>
  <si>
    <t>446412.1 - Index not settled for the last day of the month. PMA to follow.</t>
  </si>
  <si>
    <t>Multiple deals with the indices not settled. PMA to follow in 12/00 g/l.</t>
  </si>
  <si>
    <t>469161.1 - Index not settled; 467953.1 - Unify index rate incorrect. PMA to follow.</t>
  </si>
  <si>
    <t>469138.1 - Index not settled; 467951.1 - Unify index rate incorrect. PMA to follow.</t>
  </si>
  <si>
    <t>N-IN-PUBSERV</t>
  </si>
  <si>
    <t>449959.1- Trade date 11/2-Unify has not booked deal - PMA will follow 2000 12 acctg month.</t>
  </si>
  <si>
    <t>Mult deal - deals did not pull through unify; possible dpr - PMA to follow</t>
  </si>
  <si>
    <t>Added deals 450678.1 &amp; 425578.8 to Enpower; Reconciliation in progress - PMA to follow</t>
  </si>
  <si>
    <t>Multiple deals with volume differences in Unify.  Deal not settled in Unify. PMA TO FOLLOW IN 12/00 G/L.</t>
  </si>
  <si>
    <t>58060.1- unify error - PMA to follow</t>
  </si>
  <si>
    <t>57538.1 - unify error - PMA to follow</t>
  </si>
  <si>
    <t>126352.1, 129925.1, 57187.1 - unify error - PMA to follow</t>
  </si>
  <si>
    <t>434998.1 - deal did not pull through unify - possible dpr - PMA to follow</t>
  </si>
  <si>
    <t>443324.1 - deal did not pull through unify - possible dpr - PMA to follow</t>
  </si>
  <si>
    <t>attached recon-PMA to follow</t>
  </si>
  <si>
    <t>attached recon -PMA to follow</t>
  </si>
  <si>
    <t>423462.1-($18,143.68); 423462.2-$758.40; 423462.3- $3,385- new coordinator, possible DPR, possible Index Settling Adjustment</t>
  </si>
  <si>
    <t>Multiple deals; new Acct Coordinator; possible DPR, possible Index Settling Adjustment</t>
  </si>
  <si>
    <t>Powerex Corp.</t>
  </si>
  <si>
    <t>RMG</t>
  </si>
  <si>
    <t>was finaled after accrual thus, was not in Russ's Unify numbers &amp; will be reversed next month - PMA to follow 2000 12</t>
  </si>
  <si>
    <t>Reclass Third Party &amp; Intercompany</t>
  </si>
  <si>
    <t>SO2 "entry correction" made by Julie Sengele, document #100007722, possibly needs to be booked to 33Q or 54N - PMA to follow</t>
  </si>
  <si>
    <t>SEMPRAENETRA</t>
  </si>
  <si>
    <t>443503.1 - 400mw's &amp; ($39,656.13) adjusted in EnPower and picked up in flash.  Sempra agreed with the numbers in EnPower.  Unify has been re-drafted and agrees with EnPower.  PMA will follow in 12/00.</t>
  </si>
  <si>
    <t>246859.2 - index adjustment came through Unify for July.  This has not been invoiced to the CP and there are not outstanding acct variance to offset.  PMA to follow.</t>
  </si>
  <si>
    <t>246859.1-.2 = DJ MC Index not settled for 11/30/00 in Unify.  EnPower picked up the settled index and Unify needs to be re-drafted to pull across the correct numbers.  PMA to follow in 12/00.</t>
  </si>
  <si>
    <t>SOUTHERCOMENEMA</t>
  </si>
  <si>
    <t>443342.1 deal entered as forward instead of swap-offsets 444013.1Nepool</t>
  </si>
  <si>
    <t>SOUTHERNCOMSER</t>
  </si>
  <si>
    <t>464456,464459,466065- Unify did not load deal - pma to follow 2000 12 acctg month.</t>
  </si>
  <si>
    <t>466806.1- Unify did not load deal - pma to follow 2000 12 acctg month.</t>
  </si>
  <si>
    <t>467825.1 &amp; 467826.1- index not settled - PMA to follow in 12/00 g/l.</t>
  </si>
  <si>
    <t>130840.2 - ($883.20) &amp; 130840.4 - ($428.72) deals not booked properly in Unify. PMA to follow.</t>
  </si>
  <si>
    <t>462241.1 - Added HE18 on 11/18/00 for 100mw's @ $83.00.  Flashed picked up the adjustment, but Unify did not due to Unify reflecting a 1st WD picture.  PMA to follow in 12/00.</t>
  </si>
  <si>
    <t>469819.1 - Unify did not load deal adjustment.  PMA to follow in 12/00.</t>
  </si>
  <si>
    <t>469819.1 - Unify did not load deal - PMA to follow in 12/00.</t>
  </si>
  <si>
    <t>WAPACRSPBANK</t>
  </si>
  <si>
    <t>46925.1, Unify did not load deat, PMA to follow 200012.</t>
  </si>
  <si>
    <t>67842.22 Dow Jones Cob index price adjustment - pma to follow</t>
  </si>
  <si>
    <t>377535.1- Premium on option was changed from initial strike price - Researching with M. Murphy to see if these changes are valid.-pma to follow</t>
  </si>
  <si>
    <t>393499.1- Premium on option was changed from initial strike price- Researching with M. Murphy to see if these updates are valid.-pma to follow</t>
  </si>
  <si>
    <t>469201.1 PJM Western index update-PMA to follow</t>
  </si>
  <si>
    <t>Other Adjustments:</t>
  </si>
  <si>
    <t>10/00 British Columbia</t>
  </si>
  <si>
    <t>tracy greene - FX CORRECTION</t>
  </si>
  <si>
    <t>11/00 British Columbia</t>
  </si>
  <si>
    <t>7/00 British Columbia</t>
  </si>
  <si>
    <t>8/00 British Columbia</t>
  </si>
  <si>
    <t>CASHV</t>
  </si>
  <si>
    <t>Offset booked in SAP by Tracey Greene</t>
  </si>
  <si>
    <t>50845.03 partial offset to be booked in 200012 G/L</t>
  </si>
  <si>
    <t>EPMI-LT-NAMGMT</t>
  </si>
  <si>
    <t xml:space="preserve"> interd</t>
  </si>
  <si>
    <t>Reconciled by others - cross portfolio - offset in 553-4501600</t>
  </si>
  <si>
    <t>FIRSTENECOR</t>
  </si>
  <si>
    <t>454954.1-  Deal to be settled by ENA  Coal - Contact Frank Prejean</t>
  </si>
  <si>
    <t>468285.1- Financial Deal</t>
  </si>
  <si>
    <t>from above</t>
  </si>
  <si>
    <t>Genco Section:</t>
  </si>
  <si>
    <t>DPR ADJUSTMENTS: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</si>
</sst>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 &quot;$&quot;\ * #,##0_ ;_ &quot;$&quot;\ * \-#,##0_ ;_ &quot;$&quot;\ * &quot;-&quot;_ ;_ @_ "/>
    <numFmt numFmtId="169" formatCode="_ * #,##0_ ;_ * \-#,##0_ ;_ * &quot;-&quot;_ ;_ @_ "/>
    <numFmt numFmtId="170" formatCode="_ &quot;$&quot;\ * #,##0.00_ ;_ &quot;$&quot;\ * \-#,##0.00_ ;_ &quot;$&quot;\ * &quot;-&quot;??_ ;_ @_ "/>
    <numFmt numFmtId="171" formatCode="_ * #,##0.00_ ;_ * \-#,##0.00_ ;_ * &quot;-&quot;??_ ;_ @_ "/>
    <numFmt numFmtId="172" formatCode="#,##0;\(#,##0\);\-\-"/>
    <numFmt numFmtId="183" formatCode="_(* #,##0_);_(* \(#,##0\);_(* &quot;-&quot;??_);_(@_)"/>
    <numFmt numFmtId="184" formatCode="_(* #,##0.0_);_(* \(#,##0.0\);_(* &quot;-&quot;??_);_(@_)"/>
    <numFmt numFmtId="235" formatCode="General_)"/>
    <numFmt numFmtId="255" formatCode="_(&quot;$&quot;\ * #,##0_);_(&quot;$&quot;\ * \(#,##0\);_(&quot;$&quot;\ * &quot;-&quot;_);_(@_)"/>
    <numFmt numFmtId="256" formatCode="_(&quot;$&quot;\ * #,##0.00_);_(&quot;$&quot;\ * \(#,##0.00\);_(&quot;$&quot;\ * &quot;-&quot;??_);_(@_)"/>
  </numFmts>
  <fonts count="56" x14ac:knownFonts="1">
    <font>
      <sz val="10"/>
      <name val="Arial"/>
    </font>
    <font>
      <sz val="10"/>
      <name val="Arial"/>
    </font>
    <font>
      <sz val="12"/>
      <name val="Arial"/>
    </font>
    <font>
      <sz val="10"/>
      <color indexed="8"/>
      <name val="Arial"/>
    </font>
    <font>
      <sz val="10"/>
      <name val="MS Sans Serif"/>
    </font>
    <font>
      <sz val="10"/>
      <color indexed="8"/>
      <name val="MS Sans Serif"/>
    </font>
    <font>
      <sz val="10"/>
      <name val="Times New Roman"/>
    </font>
    <font>
      <sz val="10"/>
      <name val="Courier"/>
    </font>
    <font>
      <b/>
      <sz val="16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.5"/>
      <name val="MS Sans Serif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.5"/>
      <name val="MS Sans Serif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10"/>
      <color indexed="57"/>
      <name val="Arial"/>
      <family val="2"/>
    </font>
    <font>
      <b/>
      <sz val="8"/>
      <color indexed="57"/>
      <name val="Arial"/>
      <family val="2"/>
    </font>
    <font>
      <sz val="8.5"/>
      <color indexed="10"/>
      <name val="MS Sans Serif"/>
      <family val="2"/>
    </font>
    <font>
      <b/>
      <sz val="10"/>
      <color indexed="8"/>
      <name val="Arial"/>
      <family val="2"/>
    </font>
    <font>
      <sz val="8"/>
      <color indexed="12"/>
      <name val="Arial"/>
      <family val="2"/>
    </font>
    <font>
      <sz val="9"/>
      <color indexed="12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sz val="8"/>
      <color indexed="53"/>
      <name val="Arial"/>
      <family val="2"/>
    </font>
    <font>
      <sz val="8.5"/>
      <color indexed="53"/>
      <name val="MS Sans Serif"/>
      <family val="2"/>
    </font>
    <font>
      <sz val="8.5"/>
      <color indexed="12"/>
      <name val="MS Sans Serif"/>
      <family val="2"/>
    </font>
    <font>
      <sz val="8"/>
      <name val="Arial"/>
    </font>
    <font>
      <sz val="8"/>
      <name val="MS Sans Serif"/>
      <family val="2"/>
    </font>
    <font>
      <b/>
      <sz val="8.5"/>
      <color indexed="10"/>
      <name val="Arial"/>
      <family val="2"/>
    </font>
    <font>
      <sz val="8.5"/>
      <color indexed="10"/>
      <name val="Arial"/>
      <family val="2"/>
    </font>
    <font>
      <sz val="8.5"/>
      <name val="Arial"/>
      <family val="2"/>
    </font>
    <font>
      <b/>
      <sz val="10"/>
      <name val="MS Sans Serif"/>
      <family val="2"/>
    </font>
    <font>
      <b/>
      <sz val="8"/>
      <name val="MS Sans Serif"/>
    </font>
    <font>
      <sz val="8.5"/>
      <name val="MS Sans Serif"/>
    </font>
    <font>
      <b/>
      <sz val="11"/>
      <name val="MS Sans Serif"/>
    </font>
    <font>
      <sz val="8"/>
      <name val="MS Sans Serif"/>
    </font>
    <font>
      <sz val="8.5"/>
      <color indexed="8"/>
      <name val="MS Sans Serif"/>
      <family val="2"/>
    </font>
    <font>
      <sz val="11"/>
      <name val="MS Sans Serif"/>
      <family val="2"/>
    </font>
    <font>
      <sz val="11"/>
      <color indexed="8"/>
      <name val="MS Sans Serif"/>
      <family val="2"/>
    </font>
    <font>
      <b/>
      <sz val="8"/>
      <color indexed="10"/>
      <name val="Arial"/>
      <family val="2"/>
    </font>
    <font>
      <b/>
      <sz val="9"/>
      <color indexed="12"/>
      <name val="Arial"/>
      <family val="2"/>
    </font>
    <font>
      <sz val="8.5"/>
      <color indexed="48"/>
      <name val="MS Sans Serif"/>
      <family val="2"/>
    </font>
    <font>
      <sz val="8.5"/>
      <color indexed="14"/>
      <name val="MS Sans Serif"/>
      <family val="2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4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2"/>
    <xf numFmtId="0" fontId="5" fillId="0" borderId="0"/>
    <xf numFmtId="0" fontId="5" fillId="0" borderId="0"/>
    <xf numFmtId="0" fontId="4" fillId="0" borderId="0"/>
  </cellStyleXfs>
  <cellXfs count="445">
    <xf numFmtId="0" fontId="0" fillId="0" borderId="0" xfId="0"/>
    <xf numFmtId="0" fontId="0" fillId="0" borderId="0" xfId="0" applyAlignment="1">
      <alignment vertical="top"/>
    </xf>
    <xf numFmtId="44" fontId="1" fillId="0" borderId="0" xfId="2" applyAlignment="1">
      <alignment vertical="top"/>
    </xf>
    <xf numFmtId="44" fontId="8" fillId="0" borderId="0" xfId="2" applyFont="1" applyAlignment="1">
      <alignment vertical="top"/>
    </xf>
    <xf numFmtId="44" fontId="9" fillId="0" borderId="0" xfId="2" applyFont="1" applyFill="1" applyBorder="1" applyAlignment="1">
      <alignment horizontal="center" vertical="top" wrapText="1"/>
    </xf>
    <xf numFmtId="0" fontId="10" fillId="0" borderId="0" xfId="0" applyFont="1" applyAlignment="1">
      <alignment vertical="top"/>
    </xf>
    <xf numFmtId="44" fontId="10" fillId="0" borderId="0" xfId="2" applyFont="1" applyAlignment="1">
      <alignment vertical="top"/>
    </xf>
    <xf numFmtId="44" fontId="1" fillId="0" borderId="0" xfId="2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11" fillId="0" borderId="0" xfId="0" applyFont="1" applyAlignment="1">
      <alignment vertical="top"/>
    </xf>
    <xf numFmtId="0" fontId="12" fillId="0" borderId="0" xfId="0" applyFont="1" applyAlignment="1">
      <alignment horizontal="center" vertical="top" wrapText="1"/>
    </xf>
    <xf numFmtId="0" fontId="0" fillId="0" borderId="3" xfId="0" applyBorder="1" applyAlignment="1">
      <alignment vertical="top"/>
    </xf>
    <xf numFmtId="44" fontId="1" fillId="0" borderId="4" xfId="2" applyBorder="1" applyAlignment="1">
      <alignment vertical="top"/>
    </xf>
    <xf numFmtId="44" fontId="1" fillId="2" borderId="4" xfId="2" applyFill="1" applyBorder="1" applyAlignment="1">
      <alignment vertical="top"/>
    </xf>
    <xf numFmtId="44" fontId="1" fillId="2" borderId="4" xfId="2" applyFont="1" applyFill="1" applyBorder="1" applyAlignment="1">
      <alignment vertical="top"/>
    </xf>
    <xf numFmtId="0" fontId="0" fillId="2" borderId="4" xfId="0" applyFill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44" fontId="9" fillId="0" borderId="0" xfId="2" applyFont="1" applyBorder="1" applyAlignment="1">
      <alignment horizontal="center" vertical="top"/>
    </xf>
    <xf numFmtId="44" fontId="1" fillId="0" borderId="0" xfId="2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7" xfId="0" applyBorder="1" applyAlignment="1">
      <alignment vertical="top"/>
    </xf>
    <xf numFmtId="44" fontId="9" fillId="0" borderId="0" xfId="2" applyFont="1" applyFill="1" applyBorder="1" applyAlignment="1">
      <alignment horizontal="center" vertical="top"/>
    </xf>
    <xf numFmtId="0" fontId="12" fillId="0" borderId="0" xfId="0" applyFont="1" applyBorder="1" applyAlignment="1">
      <alignment horizontal="center" vertical="top" wrapText="1"/>
    </xf>
    <xf numFmtId="0" fontId="12" fillId="0" borderId="7" xfId="0" applyFont="1" applyBorder="1" applyAlignment="1">
      <alignment horizontal="center" vertical="top" wrapText="1"/>
    </xf>
    <xf numFmtId="44" fontId="9" fillId="0" borderId="0" xfId="2" applyFont="1" applyBorder="1" applyAlignment="1">
      <alignment horizontal="center" vertical="top" wrapText="1"/>
    </xf>
    <xf numFmtId="44" fontId="13" fillId="0" borderId="0" xfId="2" applyFont="1" applyBorder="1" applyAlignment="1">
      <alignment horizontal="center" vertical="top" wrapText="1"/>
    </xf>
    <xf numFmtId="0" fontId="9" fillId="0" borderId="7" xfId="0" applyFont="1" applyBorder="1" applyAlignment="1">
      <alignment horizontal="center" vertical="top"/>
    </xf>
    <xf numFmtId="0" fontId="9" fillId="0" borderId="0" xfId="0" applyFont="1" applyBorder="1" applyAlignment="1">
      <alignment horizontal="center" vertical="top"/>
    </xf>
    <xf numFmtId="44" fontId="1" fillId="3" borderId="8" xfId="2" applyFill="1" applyBorder="1" applyAlignment="1">
      <alignment vertical="top"/>
    </xf>
    <xf numFmtId="44" fontId="1" fillId="4" borderId="9" xfId="2" applyFont="1" applyFill="1" applyBorder="1" applyAlignment="1">
      <alignment vertical="top"/>
    </xf>
    <xf numFmtId="44" fontId="1" fillId="4" borderId="10" xfId="2" applyFill="1" applyBorder="1" applyAlignment="1">
      <alignment vertical="top"/>
    </xf>
    <xf numFmtId="44" fontId="14" fillId="0" borderId="8" xfId="0" applyNumberFormat="1" applyFont="1" applyBorder="1" applyAlignment="1">
      <alignment vertical="top"/>
    </xf>
    <xf numFmtId="44" fontId="0" fillId="0" borderId="8" xfId="0" applyNumberFormat="1" applyBorder="1" applyAlignment="1">
      <alignment vertical="top"/>
    </xf>
    <xf numFmtId="44" fontId="0" fillId="0" borderId="0" xfId="0" applyNumberFormat="1" applyBorder="1" applyAlignment="1">
      <alignment vertical="top"/>
    </xf>
    <xf numFmtId="44" fontId="1" fillId="0" borderId="0" xfId="2" applyFill="1" applyBorder="1" applyAlignment="1">
      <alignment vertical="top"/>
    </xf>
    <xf numFmtId="44" fontId="1" fillId="0" borderId="0" xfId="2" applyFont="1" applyBorder="1" applyAlignment="1">
      <alignment vertical="top"/>
    </xf>
    <xf numFmtId="0" fontId="9" fillId="0" borderId="6" xfId="0" applyFont="1" applyBorder="1" applyAlignment="1">
      <alignment vertical="top"/>
    </xf>
    <xf numFmtId="44" fontId="1" fillId="0" borderId="0" xfId="2" applyBorder="1"/>
    <xf numFmtId="44" fontId="1" fillId="4" borderId="11" xfId="2" applyFont="1" applyFill="1" applyBorder="1" applyAlignment="1">
      <alignment vertical="top"/>
    </xf>
    <xf numFmtId="44" fontId="0" fillId="0" borderId="7" xfId="0" applyNumberFormat="1" applyBorder="1" applyAlignment="1">
      <alignment vertical="top"/>
    </xf>
    <xf numFmtId="4" fontId="0" fillId="0" borderId="0" xfId="0" applyNumberFormat="1" applyBorder="1"/>
    <xf numFmtId="44" fontId="0" fillId="0" borderId="0" xfId="0" applyNumberFormat="1" applyFill="1" applyBorder="1" applyAlignment="1">
      <alignment vertical="top"/>
    </xf>
    <xf numFmtId="0" fontId="9" fillId="5" borderId="12" xfId="0" applyFont="1" applyFill="1" applyBorder="1" applyAlignment="1">
      <alignment horizontal="right" vertical="top"/>
    </xf>
    <xf numFmtId="44" fontId="9" fillId="5" borderId="11" xfId="0" applyNumberFormat="1" applyFont="1" applyFill="1" applyBorder="1" applyAlignment="1">
      <alignment vertical="top"/>
    </xf>
    <xf numFmtId="44" fontId="0" fillId="0" borderId="0" xfId="0" applyNumberFormat="1" applyAlignment="1">
      <alignment vertical="top"/>
    </xf>
    <xf numFmtId="4" fontId="0" fillId="0" borderId="0" xfId="0" applyNumberFormat="1" applyFill="1" applyBorder="1" applyAlignment="1">
      <alignment vertical="top"/>
    </xf>
    <xf numFmtId="44" fontId="14" fillId="0" borderId="0" xfId="0" applyNumberFormat="1" applyFont="1" applyBorder="1" applyAlignment="1">
      <alignment vertical="top"/>
    </xf>
    <xf numFmtId="4" fontId="0" fillId="0" borderId="7" xfId="0" applyNumberFormat="1" applyBorder="1"/>
    <xf numFmtId="0" fontId="0" fillId="0" borderId="13" xfId="0" applyBorder="1" applyAlignment="1">
      <alignment vertical="top"/>
    </xf>
    <xf numFmtId="44" fontId="1" fillId="0" borderId="14" xfId="2" applyBorder="1" applyAlignment="1">
      <alignment vertical="top"/>
    </xf>
    <xf numFmtId="44" fontId="1" fillId="0" borderId="14" xfId="2" applyFill="1" applyBorder="1" applyAlignment="1">
      <alignment vertical="top"/>
    </xf>
    <xf numFmtId="44" fontId="0" fillId="0" borderId="14" xfId="0" applyNumberFormat="1" applyFill="1" applyBorder="1" applyAlignment="1">
      <alignment vertical="top"/>
    </xf>
    <xf numFmtId="44" fontId="0" fillId="0" borderId="15" xfId="0" applyNumberFormat="1" applyFill="1" applyBorder="1" applyAlignment="1">
      <alignment vertical="top"/>
    </xf>
    <xf numFmtId="4" fontId="0" fillId="0" borderId="0" xfId="0" applyNumberFormat="1"/>
    <xf numFmtId="0" fontId="15" fillId="0" borderId="0" xfId="14" applyFont="1" applyFill="1" applyAlignment="1">
      <alignment vertical="top"/>
    </xf>
    <xf numFmtId="0" fontId="12" fillId="0" borderId="0" xfId="14" applyFont="1" applyFill="1" applyAlignment="1">
      <alignment horizontal="center" vertical="top"/>
    </xf>
    <xf numFmtId="37" fontId="15" fillId="0" borderId="0" xfId="14" applyNumberFormat="1" applyFont="1" applyFill="1" applyAlignment="1">
      <alignment horizontal="left" vertical="top"/>
    </xf>
    <xf numFmtId="0" fontId="16" fillId="0" borderId="0" xfId="14" applyFont="1" applyFill="1" applyAlignment="1">
      <alignment horizontal="centerContinuous" vertical="top"/>
    </xf>
    <xf numFmtId="0" fontId="15" fillId="0" borderId="0" xfId="14" applyFont="1" applyFill="1" applyAlignment="1">
      <alignment horizontal="centerContinuous" vertical="top"/>
    </xf>
    <xf numFmtId="7" fontId="15" fillId="0" borderId="0" xfId="14" applyNumberFormat="1" applyFont="1" applyFill="1" applyAlignment="1">
      <alignment horizontal="centerContinuous" vertical="top"/>
    </xf>
    <xf numFmtId="37" fontId="15" fillId="0" borderId="0" xfId="14" applyNumberFormat="1" applyFont="1" applyFill="1" applyAlignment="1">
      <alignment horizontal="right" vertical="top"/>
    </xf>
    <xf numFmtId="0" fontId="17" fillId="0" borderId="0" xfId="14" applyFont="1" applyFill="1" applyAlignment="1">
      <alignment vertical="top"/>
    </xf>
    <xf numFmtId="37" fontId="18" fillId="0" borderId="0" xfId="14" applyNumberFormat="1" applyFont="1" applyFill="1" applyAlignment="1">
      <alignment horizontal="left" vertical="top"/>
    </xf>
    <xf numFmtId="0" fontId="19" fillId="0" borderId="0" xfId="14" applyFont="1" applyFill="1" applyAlignment="1">
      <alignment horizontal="centerContinuous" vertical="top"/>
    </xf>
    <xf numFmtId="0" fontId="18" fillId="0" borderId="0" xfId="14" applyFont="1" applyFill="1" applyAlignment="1">
      <alignment horizontal="centerContinuous" vertical="top"/>
    </xf>
    <xf numFmtId="0" fontId="18" fillId="0" borderId="0" xfId="14" applyFont="1" applyFill="1" applyAlignment="1">
      <alignment horizontal="center" vertical="top"/>
    </xf>
    <xf numFmtId="37" fontId="15" fillId="0" borderId="0" xfId="14" applyNumberFormat="1" applyFont="1" applyFill="1" applyAlignment="1">
      <alignment horizontal="center" vertical="top"/>
    </xf>
    <xf numFmtId="7" fontId="18" fillId="0" borderId="0" xfId="14" applyNumberFormat="1" applyFont="1" applyFill="1" applyAlignment="1">
      <alignment horizontal="left" vertical="top"/>
    </xf>
    <xf numFmtId="17" fontId="20" fillId="0" borderId="0" xfId="14" applyNumberFormat="1" applyFont="1" applyFill="1" applyAlignment="1">
      <alignment horizontal="centerContinuous" vertical="top"/>
    </xf>
    <xf numFmtId="37" fontId="18" fillId="0" borderId="0" xfId="14" applyNumberFormat="1" applyFont="1" applyFill="1" applyAlignment="1">
      <alignment horizontal="center" vertical="top"/>
    </xf>
    <xf numFmtId="0" fontId="9" fillId="0" borderId="0" xfId="14" quotePrefix="1" applyFont="1" applyFill="1" applyAlignment="1">
      <alignment vertical="top"/>
    </xf>
    <xf numFmtId="0" fontId="18" fillId="0" borderId="0" xfId="14" applyFont="1" applyFill="1" applyAlignment="1">
      <alignment vertical="top"/>
    </xf>
    <xf numFmtId="17" fontId="18" fillId="0" borderId="0" xfId="14" applyNumberFormat="1" applyFont="1" applyFill="1" applyAlignment="1">
      <alignment horizontal="center" vertical="top"/>
    </xf>
    <xf numFmtId="7" fontId="18" fillId="0" borderId="0" xfId="14" applyNumberFormat="1" applyFont="1" applyFill="1" applyAlignment="1">
      <alignment horizontal="right" vertical="top"/>
    </xf>
    <xf numFmtId="7" fontId="15" fillId="0" borderId="0" xfId="14" applyNumberFormat="1" applyFont="1" applyFill="1" applyAlignment="1">
      <alignment horizontal="right" vertical="top"/>
    </xf>
    <xf numFmtId="37" fontId="11" fillId="0" borderId="0" xfId="14" applyNumberFormat="1" applyFont="1" applyFill="1" applyAlignment="1">
      <alignment horizontal="center" vertical="top"/>
    </xf>
    <xf numFmtId="7" fontId="21" fillId="0" borderId="0" xfId="14" applyNumberFormat="1" applyFont="1" applyFill="1" applyAlignment="1">
      <alignment horizontal="left" vertical="top"/>
    </xf>
    <xf numFmtId="37" fontId="11" fillId="0" borderId="0" xfId="14" applyNumberFormat="1" applyFont="1" applyFill="1" applyAlignment="1">
      <alignment horizontal="centerContinuous" vertical="top"/>
    </xf>
    <xf numFmtId="7" fontId="21" fillId="0" borderId="0" xfId="14" applyNumberFormat="1" applyFont="1" applyFill="1" applyAlignment="1">
      <alignment horizontal="centerContinuous" vertical="top"/>
    </xf>
    <xf numFmtId="7" fontId="11" fillId="0" borderId="0" xfId="14" applyNumberFormat="1" applyFont="1" applyFill="1" applyAlignment="1">
      <alignment horizontal="centerContinuous" vertical="top"/>
    </xf>
    <xf numFmtId="0" fontId="9" fillId="0" borderId="0" xfId="13" applyFont="1" applyFill="1" applyBorder="1" applyAlignment="1">
      <alignment vertical="top"/>
    </xf>
    <xf numFmtId="0" fontId="22" fillId="0" borderId="0" xfId="13" applyFont="1" applyFill="1" applyBorder="1" applyAlignment="1">
      <alignment horizontal="center" vertical="top"/>
    </xf>
    <xf numFmtId="37" fontId="23" fillId="0" borderId="0" xfId="14" applyNumberFormat="1" applyFont="1" applyFill="1" applyAlignment="1">
      <alignment horizontal="center" vertical="top"/>
    </xf>
    <xf numFmtId="7" fontId="24" fillId="0" borderId="0" xfId="14" applyNumberFormat="1" applyFont="1" applyFill="1" applyAlignment="1">
      <alignment horizontal="left" vertical="top"/>
    </xf>
    <xf numFmtId="0" fontId="24" fillId="0" borderId="0" xfId="14" applyFont="1" applyFill="1" applyAlignment="1">
      <alignment vertical="top"/>
    </xf>
    <xf numFmtId="37" fontId="23" fillId="0" borderId="0" xfId="14" applyNumberFormat="1" applyFont="1" applyFill="1" applyAlignment="1">
      <alignment horizontal="centerContinuous" vertical="top"/>
    </xf>
    <xf numFmtId="7" fontId="24" fillId="0" borderId="0" xfId="14" applyNumberFormat="1" applyFont="1" applyFill="1" applyAlignment="1">
      <alignment vertical="top"/>
    </xf>
    <xf numFmtId="7" fontId="24" fillId="0" borderId="0" xfId="14" applyNumberFormat="1" applyFont="1" applyFill="1" applyAlignment="1">
      <alignment horizontal="centerContinuous" vertical="top"/>
    </xf>
    <xf numFmtId="7" fontId="23" fillId="0" borderId="0" xfId="14" applyNumberFormat="1" applyFont="1" applyFill="1" applyAlignment="1">
      <alignment horizontal="centerContinuous" vertical="top"/>
    </xf>
    <xf numFmtId="0" fontId="15" fillId="0" borderId="0" xfId="7" applyFont="1" applyFill="1" applyAlignment="1">
      <alignment vertical="top"/>
    </xf>
    <xf numFmtId="0" fontId="12" fillId="0" borderId="0" xfId="13" applyFont="1" applyFill="1" applyBorder="1" applyAlignment="1">
      <alignment horizontal="center" vertical="top"/>
    </xf>
    <xf numFmtId="37" fontId="23" fillId="0" borderId="16" xfId="13" applyNumberFormat="1" applyFont="1" applyFill="1" applyBorder="1" applyAlignment="1">
      <alignment horizontal="center" vertical="top"/>
    </xf>
    <xf numFmtId="7" fontId="23" fillId="0" borderId="16" xfId="13" applyNumberFormat="1" applyFont="1" applyFill="1" applyBorder="1" applyAlignment="1">
      <alignment horizontal="left" vertical="top"/>
    </xf>
    <xf numFmtId="0" fontId="23" fillId="0" borderId="0" xfId="13" applyFont="1" applyFill="1" applyBorder="1" applyAlignment="1">
      <alignment vertical="top"/>
    </xf>
    <xf numFmtId="7" fontId="23" fillId="0" borderId="16" xfId="13" applyNumberFormat="1" applyFont="1" applyFill="1" applyBorder="1" applyAlignment="1">
      <alignment horizontal="center" vertical="top"/>
    </xf>
    <xf numFmtId="0" fontId="25" fillId="0" borderId="0" xfId="13" applyFont="1" applyFill="1" applyBorder="1" applyAlignment="1">
      <alignment vertical="top"/>
    </xf>
    <xf numFmtId="0" fontId="26" fillId="0" borderId="0" xfId="7" applyFont="1" applyFill="1" applyAlignment="1">
      <alignment vertical="top"/>
    </xf>
    <xf numFmtId="0" fontId="14" fillId="0" borderId="0" xfId="13" applyFont="1" applyFill="1" applyBorder="1" applyAlignment="1">
      <alignment vertical="top"/>
    </xf>
    <xf numFmtId="0" fontId="27" fillId="0" borderId="0" xfId="13" applyFont="1" applyFill="1" applyBorder="1" applyAlignment="1">
      <alignment horizontal="center" vertical="top"/>
    </xf>
    <xf numFmtId="172" fontId="28" fillId="0" borderId="0" xfId="1" applyNumberFormat="1" applyFont="1" applyFill="1" applyBorder="1" applyAlignment="1" applyProtection="1">
      <alignment horizontal="center" vertical="top"/>
    </xf>
    <xf numFmtId="7" fontId="28" fillId="0" borderId="0" xfId="1" applyNumberFormat="1" applyFont="1" applyFill="1" applyBorder="1" applyAlignment="1">
      <alignment horizontal="left" vertical="top"/>
    </xf>
    <xf numFmtId="172" fontId="14" fillId="0" borderId="0" xfId="1" applyNumberFormat="1" applyFont="1" applyFill="1" applyBorder="1" applyAlignment="1">
      <alignment horizontal="right" vertical="top"/>
    </xf>
    <xf numFmtId="44" fontId="28" fillId="0" borderId="0" xfId="1" applyNumberFormat="1" applyFont="1" applyFill="1" applyBorder="1" applyAlignment="1">
      <alignment horizontal="right" vertical="top"/>
    </xf>
    <xf numFmtId="7" fontId="14" fillId="0" borderId="0" xfId="1" applyNumberFormat="1" applyFont="1" applyFill="1" applyBorder="1" applyAlignment="1">
      <alignment horizontal="right" vertical="top"/>
    </xf>
    <xf numFmtId="172" fontId="14" fillId="0" borderId="0" xfId="13" applyNumberFormat="1" applyFont="1" applyFill="1" applyBorder="1" applyAlignment="1">
      <alignment horizontal="right" vertical="top"/>
    </xf>
    <xf numFmtId="0" fontId="14" fillId="0" borderId="0" xfId="7" applyFont="1" applyFill="1" applyAlignment="1">
      <alignment vertical="top"/>
    </xf>
    <xf numFmtId="0" fontId="17" fillId="0" borderId="0" xfId="13" applyFont="1" applyFill="1" applyBorder="1" applyAlignment="1">
      <alignment vertical="top"/>
    </xf>
    <xf numFmtId="0" fontId="27" fillId="0" borderId="0" xfId="13" applyFont="1" applyFill="1" applyBorder="1" applyAlignment="1">
      <alignment vertical="top"/>
    </xf>
    <xf numFmtId="183" fontId="29" fillId="2" borderId="0" xfId="1" applyNumberFormat="1" applyFont="1" applyFill="1" applyBorder="1" applyAlignment="1">
      <alignment horizontal="right" vertical="top"/>
    </xf>
    <xf numFmtId="7" fontId="29" fillId="2" borderId="0" xfId="1" applyNumberFormat="1" applyFont="1" applyFill="1" applyBorder="1" applyAlignment="1">
      <alignment horizontal="right" vertical="top"/>
    </xf>
    <xf numFmtId="7" fontId="27" fillId="0" borderId="0" xfId="1" applyNumberFormat="1" applyFont="1" applyFill="1" applyBorder="1" applyAlignment="1">
      <alignment horizontal="right" vertical="top"/>
    </xf>
    <xf numFmtId="172" fontId="27" fillId="0" borderId="0" xfId="13" applyNumberFormat="1" applyFont="1" applyFill="1" applyBorder="1" applyAlignment="1">
      <alignment horizontal="right" vertical="top"/>
    </xf>
    <xf numFmtId="7" fontId="30" fillId="0" borderId="0" xfId="13" applyNumberFormat="1" applyFont="1" applyFill="1" applyBorder="1" applyAlignment="1">
      <alignment vertical="top"/>
    </xf>
    <xf numFmtId="0" fontId="30" fillId="0" borderId="0" xfId="13" applyFont="1" applyFill="1" applyBorder="1" applyAlignment="1">
      <alignment vertical="top"/>
    </xf>
    <xf numFmtId="0" fontId="15" fillId="0" borderId="0" xfId="13" applyFont="1" applyFill="1" applyBorder="1" applyAlignment="1">
      <alignment vertical="top"/>
    </xf>
    <xf numFmtId="0" fontId="12" fillId="0" borderId="0" xfId="7" applyFont="1" applyFill="1" applyAlignment="1">
      <alignment vertical="top"/>
    </xf>
    <xf numFmtId="0" fontId="12" fillId="0" borderId="0" xfId="13" applyFont="1" applyFill="1" applyBorder="1" applyAlignment="1">
      <alignment vertical="top"/>
    </xf>
    <xf numFmtId="172" fontId="12" fillId="0" borderId="0" xfId="1" applyNumberFormat="1" applyFont="1" applyFill="1" applyBorder="1" applyAlignment="1">
      <alignment horizontal="right" vertical="top"/>
    </xf>
    <xf numFmtId="7" fontId="12" fillId="0" borderId="0" xfId="1" applyNumberFormat="1" applyFont="1" applyFill="1" applyBorder="1" applyAlignment="1">
      <alignment horizontal="right" vertical="top"/>
    </xf>
    <xf numFmtId="172" fontId="12" fillId="0" borderId="0" xfId="13" applyNumberFormat="1" applyFont="1" applyFill="1" applyBorder="1" applyAlignment="1">
      <alignment horizontal="right" vertical="top"/>
    </xf>
    <xf numFmtId="183" fontId="12" fillId="0" borderId="0" xfId="1" applyNumberFormat="1" applyFont="1" applyFill="1" applyBorder="1" applyAlignment="1">
      <alignment horizontal="center" vertical="top"/>
    </xf>
    <xf numFmtId="0" fontId="31" fillId="0" borderId="0" xfId="13" applyFont="1" applyFill="1" applyBorder="1" applyAlignment="1">
      <alignment vertical="top"/>
    </xf>
    <xf numFmtId="0" fontId="27" fillId="0" borderId="0" xfId="7" applyFont="1" applyFill="1" applyAlignment="1">
      <alignment horizontal="center" vertical="top" wrapText="1"/>
    </xf>
    <xf numFmtId="183" fontId="29" fillId="0" borderId="0" xfId="1" applyNumberFormat="1" applyFont="1" applyFill="1" applyBorder="1" applyAlignment="1">
      <alignment horizontal="center" vertical="top"/>
    </xf>
    <xf numFmtId="7" fontId="29" fillId="0" borderId="0" xfId="1" applyNumberFormat="1" applyFont="1" applyFill="1" applyBorder="1" applyAlignment="1">
      <alignment horizontal="right" vertical="top"/>
    </xf>
    <xf numFmtId="0" fontId="27" fillId="0" borderId="0" xfId="13" applyFont="1" applyFill="1" applyBorder="1" applyAlignment="1">
      <alignment horizontal="right" vertical="top"/>
    </xf>
    <xf numFmtId="172" fontId="27" fillId="0" borderId="0" xfId="1" applyNumberFormat="1" applyFont="1" applyFill="1" applyBorder="1" applyAlignment="1">
      <alignment horizontal="right" vertical="top"/>
    </xf>
    <xf numFmtId="44" fontId="29" fillId="0" borderId="0" xfId="1" applyNumberFormat="1" applyFont="1" applyFill="1" applyBorder="1" applyAlignment="1">
      <alignment horizontal="right" vertical="top"/>
    </xf>
    <xf numFmtId="0" fontId="27" fillId="0" borderId="0" xfId="7" applyFont="1" applyFill="1" applyAlignment="1">
      <alignment horizontal="center" vertical="top"/>
    </xf>
    <xf numFmtId="0" fontId="12" fillId="0" borderId="0" xfId="7" applyFont="1" applyFill="1" applyAlignment="1">
      <alignment horizontal="center" vertical="top"/>
    </xf>
    <xf numFmtId="2" fontId="29" fillId="2" borderId="0" xfId="1" applyNumberFormat="1" applyFont="1" applyFill="1" applyBorder="1" applyAlignment="1">
      <alignment horizontal="right" vertical="top"/>
    </xf>
    <xf numFmtId="0" fontId="32" fillId="0" borderId="0" xfId="13" applyFont="1" applyFill="1" applyBorder="1" applyAlignment="1">
      <alignment vertical="top"/>
    </xf>
    <xf numFmtId="172" fontId="32" fillId="0" borderId="0" xfId="1" applyNumberFormat="1" applyFont="1" applyFill="1" applyBorder="1" applyAlignment="1">
      <alignment horizontal="right" vertical="top"/>
    </xf>
    <xf numFmtId="7" fontId="32" fillId="0" borderId="0" xfId="1" applyNumberFormat="1" applyFont="1" applyFill="1" applyBorder="1" applyAlignment="1">
      <alignment horizontal="right" vertical="top"/>
    </xf>
    <xf numFmtId="2" fontId="15" fillId="0" borderId="16" xfId="1" applyNumberFormat="1" applyFont="1" applyFill="1" applyBorder="1" applyAlignment="1">
      <alignment horizontal="center" vertical="top"/>
    </xf>
    <xf numFmtId="7" fontId="15" fillId="0" borderId="16" xfId="2" applyNumberFormat="1" applyFont="1" applyFill="1" applyBorder="1" applyAlignment="1">
      <alignment horizontal="right" vertical="top"/>
    </xf>
    <xf numFmtId="172" fontId="15" fillId="0" borderId="17" xfId="1" applyNumberFormat="1" applyFont="1" applyFill="1" applyBorder="1" applyAlignment="1">
      <alignment horizontal="right" vertical="top"/>
    </xf>
    <xf numFmtId="7" fontId="15" fillId="0" borderId="17" xfId="2" applyNumberFormat="1" applyFont="1" applyFill="1" applyBorder="1" applyAlignment="1">
      <alignment horizontal="right" vertical="top"/>
    </xf>
    <xf numFmtId="183" fontId="24" fillId="0" borderId="0" xfId="1" applyNumberFormat="1" applyFont="1" applyFill="1" applyBorder="1" applyAlignment="1">
      <alignment horizontal="center" vertical="top"/>
    </xf>
    <xf numFmtId="7" fontId="24" fillId="0" borderId="0" xfId="2" applyNumberFormat="1" applyFont="1" applyFill="1" applyBorder="1" applyAlignment="1">
      <alignment horizontal="right" vertical="top"/>
    </xf>
    <xf numFmtId="0" fontId="24" fillId="0" borderId="0" xfId="13" applyFont="1" applyFill="1" applyBorder="1" applyAlignment="1">
      <alignment vertical="top"/>
    </xf>
    <xf numFmtId="172" fontId="24" fillId="0" borderId="0" xfId="13" applyNumberFormat="1" applyFont="1" applyFill="1" applyBorder="1" applyAlignment="1">
      <alignment horizontal="right" vertical="top"/>
    </xf>
    <xf numFmtId="7" fontId="33" fillId="0" borderId="0" xfId="2" applyNumberFormat="1" applyFont="1" applyFill="1" applyBorder="1" applyAlignment="1">
      <alignment horizontal="right" vertical="top"/>
    </xf>
    <xf numFmtId="2" fontId="15" fillId="0" borderId="0" xfId="12" applyNumberFormat="1" applyFont="1" applyFill="1" applyAlignment="1">
      <alignment horizontal="center" vertical="top"/>
    </xf>
    <xf numFmtId="7" fontId="34" fillId="0" borderId="0" xfId="1" applyNumberFormat="1" applyFont="1" applyFill="1" applyBorder="1" applyAlignment="1">
      <alignment horizontal="right" vertical="top"/>
    </xf>
    <xf numFmtId="172" fontId="15" fillId="0" borderId="0" xfId="7" applyNumberFormat="1" applyFont="1" applyFill="1" applyAlignment="1">
      <alignment vertical="top"/>
    </xf>
    <xf numFmtId="0" fontId="34" fillId="0" borderId="0" xfId="7" applyFont="1" applyFill="1" applyAlignment="1">
      <alignment vertical="top"/>
    </xf>
    <xf numFmtId="172" fontId="15" fillId="0" borderId="0" xfId="13" applyNumberFormat="1" applyFont="1" applyFill="1" applyBorder="1" applyAlignment="1">
      <alignment horizontal="right" vertical="top"/>
    </xf>
    <xf numFmtId="7" fontId="15" fillId="0" borderId="0" xfId="7" applyNumberFormat="1" applyFont="1" applyFill="1" applyAlignment="1">
      <alignment vertical="top"/>
    </xf>
    <xf numFmtId="2" fontId="28" fillId="0" borderId="0" xfId="12" applyNumberFormat="1" applyFont="1" applyFill="1" applyAlignment="1">
      <alignment horizontal="center" vertical="top"/>
    </xf>
    <xf numFmtId="7" fontId="28" fillId="0" borderId="0" xfId="1" applyNumberFormat="1" applyFont="1" applyFill="1" applyBorder="1" applyAlignment="1">
      <alignment horizontal="right" vertical="top"/>
    </xf>
    <xf numFmtId="8" fontId="14" fillId="0" borderId="0" xfId="13" applyNumberFormat="1" applyFont="1" applyFill="1" applyBorder="1" applyAlignment="1">
      <alignment vertical="top"/>
    </xf>
    <xf numFmtId="172" fontId="14" fillId="0" borderId="0" xfId="12" applyNumberFormat="1" applyFont="1" applyFill="1" applyAlignment="1">
      <alignment horizontal="right" vertical="top"/>
    </xf>
    <xf numFmtId="8" fontId="27" fillId="0" borderId="0" xfId="13" applyNumberFormat="1" applyFont="1" applyFill="1" applyBorder="1" applyAlignment="1">
      <alignment vertical="top"/>
    </xf>
    <xf numFmtId="172" fontId="27" fillId="0" borderId="0" xfId="12" applyNumberFormat="1" applyFont="1" applyFill="1" applyAlignment="1">
      <alignment horizontal="right" vertical="top"/>
    </xf>
    <xf numFmtId="0" fontId="35" fillId="0" borderId="0" xfId="13" applyFont="1" applyFill="1" applyBorder="1" applyAlignment="1">
      <alignment vertical="top"/>
    </xf>
    <xf numFmtId="0" fontId="36" fillId="6" borderId="0" xfId="13" applyFont="1" applyFill="1" applyBorder="1" applyAlignment="1">
      <alignment vertical="top"/>
    </xf>
    <xf numFmtId="0" fontId="36" fillId="6" borderId="0" xfId="7" applyFont="1" applyFill="1" applyBorder="1" applyAlignment="1">
      <alignment horizontal="center" vertical="top" wrapText="1"/>
    </xf>
    <xf numFmtId="183" fontId="28" fillId="2" borderId="0" xfId="12" applyNumberFormat="1" applyFont="1" applyFill="1" applyAlignment="1">
      <alignment horizontal="center" vertical="top"/>
    </xf>
    <xf numFmtId="0" fontId="27" fillId="6" borderId="0" xfId="13" applyFont="1" applyFill="1" applyBorder="1" applyAlignment="1">
      <alignment vertical="top"/>
    </xf>
    <xf numFmtId="172" fontId="27" fillId="6" borderId="0" xfId="13" applyNumberFormat="1" applyFont="1" applyFill="1" applyBorder="1" applyAlignment="1">
      <alignment horizontal="right" vertical="top"/>
    </xf>
    <xf numFmtId="7" fontId="27" fillId="6" borderId="0" xfId="13" applyNumberFormat="1" applyFont="1" applyFill="1" applyBorder="1" applyAlignment="1">
      <alignment horizontal="right" vertical="top"/>
    </xf>
    <xf numFmtId="7" fontId="36" fillId="6" borderId="0" xfId="1" applyNumberFormat="1" applyFont="1" applyFill="1" applyBorder="1" applyAlignment="1">
      <alignment horizontal="right" vertical="top"/>
    </xf>
    <xf numFmtId="183" fontId="28" fillId="6" borderId="0" xfId="12" applyNumberFormat="1" applyFont="1" applyFill="1" applyAlignment="1">
      <alignment horizontal="center" vertical="top"/>
    </xf>
    <xf numFmtId="7" fontId="27" fillId="7" borderId="0" xfId="1" applyNumberFormat="1" applyFont="1" applyFill="1" applyBorder="1" applyAlignment="1">
      <alignment horizontal="right" vertical="top"/>
    </xf>
    <xf numFmtId="0" fontId="36" fillId="5" borderId="0" xfId="13" applyFont="1" applyFill="1" applyBorder="1" applyAlignment="1">
      <alignment vertical="top"/>
    </xf>
    <xf numFmtId="0" fontId="36" fillId="5" borderId="0" xfId="7" applyFont="1" applyFill="1" applyBorder="1" applyAlignment="1">
      <alignment horizontal="center" vertical="top" wrapText="1"/>
    </xf>
    <xf numFmtId="183" fontId="27" fillId="5" borderId="0" xfId="13" applyNumberFormat="1" applyFont="1" applyFill="1" applyBorder="1" applyAlignment="1">
      <alignment horizontal="center" vertical="top"/>
    </xf>
    <xf numFmtId="0" fontId="27" fillId="5" borderId="0" xfId="13" applyFont="1" applyFill="1" applyBorder="1" applyAlignment="1">
      <alignment vertical="top"/>
    </xf>
    <xf numFmtId="172" fontId="27" fillId="5" borderId="0" xfId="13" applyNumberFormat="1" applyFont="1" applyFill="1" applyBorder="1" applyAlignment="1">
      <alignment horizontal="right" vertical="top"/>
    </xf>
    <xf numFmtId="7" fontId="27" fillId="5" borderId="0" xfId="1" applyNumberFormat="1" applyFont="1" applyFill="1" applyBorder="1" applyAlignment="1">
      <alignment horizontal="right" vertical="top"/>
    </xf>
    <xf numFmtId="7" fontId="27" fillId="5" borderId="0" xfId="13" applyNumberFormat="1" applyFont="1" applyFill="1" applyBorder="1" applyAlignment="1">
      <alignment horizontal="right" vertical="top"/>
    </xf>
    <xf numFmtId="7" fontId="36" fillId="5" borderId="0" xfId="1" applyNumberFormat="1" applyFont="1" applyFill="1" applyBorder="1" applyAlignment="1">
      <alignment horizontal="right" vertical="top"/>
    </xf>
    <xf numFmtId="0" fontId="37" fillId="0" borderId="0" xfId="13" applyFont="1" applyFill="1" applyBorder="1" applyAlignment="1">
      <alignment vertical="top"/>
    </xf>
    <xf numFmtId="0" fontId="36" fillId="6" borderId="0" xfId="7" applyFont="1" applyFill="1" applyAlignment="1">
      <alignment horizontal="center" vertical="top"/>
    </xf>
    <xf numFmtId="183" fontId="27" fillId="6" borderId="0" xfId="13" applyNumberFormat="1" applyFont="1" applyFill="1" applyBorder="1" applyAlignment="1">
      <alignment horizontal="center" vertical="top"/>
    </xf>
    <xf numFmtId="7" fontId="27" fillId="7" borderId="8" xfId="1" applyNumberFormat="1" applyFont="1" applyFill="1" applyBorder="1" applyAlignment="1">
      <alignment horizontal="right" vertical="top"/>
    </xf>
    <xf numFmtId="7" fontId="27" fillId="6" borderId="0" xfId="13" quotePrefix="1" applyNumberFormat="1" applyFont="1" applyFill="1" applyBorder="1" applyAlignment="1">
      <alignment horizontal="right" vertical="top"/>
    </xf>
    <xf numFmtId="7" fontId="27" fillId="6" borderId="0" xfId="1" applyNumberFormat="1" applyFont="1" applyFill="1" applyBorder="1" applyAlignment="1">
      <alignment horizontal="right" vertical="top"/>
    </xf>
    <xf numFmtId="44" fontId="37" fillId="0" borderId="0" xfId="2" applyFont="1" applyFill="1" applyBorder="1" applyAlignment="1">
      <alignment vertical="top"/>
    </xf>
    <xf numFmtId="0" fontId="34" fillId="0" borderId="0" xfId="13" applyFont="1" applyFill="1" applyBorder="1" applyAlignment="1">
      <alignment vertical="top"/>
    </xf>
    <xf numFmtId="7" fontId="37" fillId="0" borderId="0" xfId="13" applyNumberFormat="1" applyFont="1" applyFill="1" applyBorder="1" applyAlignment="1">
      <alignment vertical="top"/>
    </xf>
    <xf numFmtId="0" fontId="12" fillId="0" borderId="0" xfId="14" applyFont="1" applyFill="1" applyBorder="1" applyAlignment="1">
      <alignment horizontal="center" vertical="top"/>
    </xf>
    <xf numFmtId="183" fontId="32" fillId="0" borderId="0" xfId="7" applyNumberFormat="1" applyFont="1" applyFill="1" applyAlignment="1">
      <alignment horizontal="center" vertical="top"/>
    </xf>
    <xf numFmtId="0" fontId="32" fillId="0" borderId="0" xfId="7" applyFont="1" applyFill="1" applyAlignment="1">
      <alignment horizontal="right" vertical="top"/>
    </xf>
    <xf numFmtId="0" fontId="32" fillId="0" borderId="0" xfId="14" applyFont="1" applyFill="1" applyBorder="1" applyAlignment="1">
      <alignment vertical="top"/>
    </xf>
    <xf numFmtId="172" fontId="32" fillId="0" borderId="0" xfId="7" applyNumberFormat="1" applyFont="1" applyFill="1" applyAlignment="1">
      <alignment vertical="top"/>
    </xf>
    <xf numFmtId="0" fontId="32" fillId="0" borderId="0" xfId="7" applyFont="1" applyFill="1" applyAlignment="1">
      <alignment vertical="top"/>
    </xf>
    <xf numFmtId="172" fontId="12" fillId="0" borderId="0" xfId="14" applyNumberFormat="1" applyFont="1" applyFill="1" applyBorder="1" applyAlignment="1">
      <alignment horizontal="right" vertical="top"/>
    </xf>
    <xf numFmtId="7" fontId="12" fillId="0" borderId="0" xfId="7" applyNumberFormat="1" applyFont="1" applyFill="1" applyAlignment="1">
      <alignment vertical="top"/>
    </xf>
    <xf numFmtId="0" fontId="38" fillId="0" borderId="0" xfId="13" applyFont="1" applyFill="1" applyBorder="1" applyAlignment="1">
      <alignment vertical="top"/>
    </xf>
    <xf numFmtId="0" fontId="31" fillId="0" borderId="0" xfId="7" applyFont="1" applyFill="1" applyAlignment="1">
      <alignment vertical="top"/>
    </xf>
    <xf numFmtId="0" fontId="14" fillId="0" borderId="0" xfId="14" applyFont="1" applyFill="1" applyBorder="1" applyAlignment="1">
      <alignment vertical="top"/>
    </xf>
    <xf numFmtId="0" fontId="27" fillId="0" borderId="0" xfId="14" applyFont="1" applyFill="1" applyBorder="1" applyAlignment="1">
      <alignment horizontal="center" vertical="top"/>
    </xf>
    <xf numFmtId="183" fontId="29" fillId="0" borderId="0" xfId="1" applyNumberFormat="1" applyFont="1" applyFill="1" applyBorder="1" applyAlignment="1">
      <alignment horizontal="right" vertical="top"/>
    </xf>
    <xf numFmtId="0" fontId="27" fillId="0" borderId="0" xfId="14" applyFont="1" applyFill="1" applyBorder="1" applyAlignment="1">
      <alignment vertical="top"/>
    </xf>
    <xf numFmtId="0" fontId="17" fillId="0" borderId="0" xfId="14" applyFont="1" applyFill="1" applyBorder="1" applyAlignment="1">
      <alignment vertical="top"/>
    </xf>
    <xf numFmtId="172" fontId="27" fillId="0" borderId="0" xfId="14" applyNumberFormat="1" applyFont="1" applyFill="1" applyBorder="1" applyAlignment="1">
      <alignment horizontal="right" vertical="top"/>
    </xf>
    <xf numFmtId="7" fontId="30" fillId="0" borderId="0" xfId="14" applyNumberFormat="1" applyFont="1" applyFill="1" applyBorder="1" applyAlignment="1">
      <alignment vertical="top"/>
    </xf>
    <xf numFmtId="0" fontId="30" fillId="0" borderId="0" xfId="14" applyFont="1" applyFill="1" applyBorder="1" applyAlignment="1">
      <alignment vertical="top"/>
    </xf>
    <xf numFmtId="2" fontId="29" fillId="0" borderId="0" xfId="14" applyNumberFormat="1" applyFont="1" applyFill="1" applyBorder="1" applyAlignment="1">
      <alignment horizontal="center" vertical="top"/>
    </xf>
    <xf numFmtId="0" fontId="35" fillId="0" borderId="0" xfId="14" applyFont="1" applyFill="1" applyBorder="1" applyAlignment="1">
      <alignment vertical="top"/>
    </xf>
    <xf numFmtId="0" fontId="36" fillId="0" borderId="0" xfId="14" applyFont="1" applyFill="1" applyBorder="1" applyAlignment="1">
      <alignment vertical="top"/>
    </xf>
    <xf numFmtId="0" fontId="36" fillId="0" borderId="0" xfId="7" applyFont="1" applyFill="1" applyAlignment="1">
      <alignment horizontal="center" vertical="top" wrapText="1"/>
    </xf>
    <xf numFmtId="7" fontId="36" fillId="0" borderId="0" xfId="1" applyNumberFormat="1" applyFont="1" applyFill="1" applyBorder="1" applyAlignment="1">
      <alignment horizontal="right" vertical="top"/>
    </xf>
    <xf numFmtId="0" fontId="36" fillId="6" borderId="0" xfId="14" applyFont="1" applyFill="1" applyBorder="1" applyAlignment="1">
      <alignment vertical="top"/>
    </xf>
    <xf numFmtId="2" fontId="27" fillId="6" borderId="0" xfId="14" applyNumberFormat="1" applyFont="1" applyFill="1" applyBorder="1" applyAlignment="1">
      <alignment horizontal="center" vertical="top"/>
    </xf>
    <xf numFmtId="0" fontId="27" fillId="6" borderId="0" xfId="14" applyFont="1" applyFill="1" applyBorder="1" applyAlignment="1">
      <alignment vertical="top"/>
    </xf>
    <xf numFmtId="7" fontId="27" fillId="6" borderId="0" xfId="1" quotePrefix="1" applyNumberFormat="1" applyFont="1" applyFill="1" applyBorder="1" applyAlignment="1">
      <alignment horizontal="right" vertical="top"/>
    </xf>
    <xf numFmtId="0" fontId="37" fillId="0" borderId="0" xfId="14" applyFont="1" applyFill="1" applyBorder="1" applyAlignment="1">
      <alignment vertical="top"/>
    </xf>
    <xf numFmtId="0" fontId="12" fillId="6" borderId="0" xfId="7" applyFont="1" applyFill="1" applyAlignment="1">
      <alignment vertical="top"/>
    </xf>
    <xf numFmtId="0" fontId="12" fillId="6" borderId="0" xfId="14" applyFont="1" applyFill="1" applyAlignment="1">
      <alignment horizontal="center" vertical="top"/>
    </xf>
    <xf numFmtId="2" fontId="12" fillId="6" borderId="0" xfId="14" applyNumberFormat="1" applyFont="1" applyFill="1" applyAlignment="1">
      <alignment horizontal="center" vertical="top"/>
    </xf>
    <xf numFmtId="7" fontId="12" fillId="6" borderId="0" xfId="14" applyNumberFormat="1" applyFont="1" applyFill="1" applyAlignment="1">
      <alignment horizontal="right" vertical="top"/>
    </xf>
    <xf numFmtId="8" fontId="12" fillId="6" borderId="0" xfId="14" applyNumberFormat="1" applyFont="1" applyFill="1" applyAlignment="1">
      <alignment vertical="top"/>
    </xf>
    <xf numFmtId="172" fontId="12" fillId="6" borderId="0" xfId="14" applyNumberFormat="1" applyFont="1" applyFill="1" applyAlignment="1">
      <alignment horizontal="right" vertical="top"/>
    </xf>
    <xf numFmtId="7" fontId="37" fillId="0" borderId="0" xfId="14" applyNumberFormat="1" applyFont="1" applyFill="1" applyBorder="1" applyAlignment="1">
      <alignment vertical="top"/>
    </xf>
    <xf numFmtId="2" fontId="12" fillId="0" borderId="17" xfId="1" applyNumberFormat="1" applyFont="1" applyFill="1" applyBorder="1" applyAlignment="1">
      <alignment horizontal="center" vertical="top"/>
    </xf>
    <xf numFmtId="7" fontId="12" fillId="0" borderId="17" xfId="2" applyNumberFormat="1" applyFont="1" applyFill="1" applyBorder="1" applyAlignment="1">
      <alignment horizontal="right" vertical="top"/>
    </xf>
    <xf numFmtId="172" fontId="12" fillId="0" borderId="17" xfId="1" applyNumberFormat="1" applyFont="1" applyFill="1" applyBorder="1" applyAlignment="1">
      <alignment horizontal="right" vertical="top"/>
    </xf>
    <xf numFmtId="183" fontId="12" fillId="0" borderId="0" xfId="1" applyNumberFormat="1" applyFont="1" applyFill="1" applyAlignment="1">
      <alignment horizontal="center" vertical="top"/>
    </xf>
    <xf numFmtId="7" fontId="12" fillId="0" borderId="0" xfId="14" applyNumberFormat="1" applyFont="1" applyFill="1" applyAlignment="1">
      <alignment horizontal="right" vertical="top"/>
    </xf>
    <xf numFmtId="8" fontId="12" fillId="0" borderId="0" xfId="14" applyNumberFormat="1" applyFont="1" applyFill="1" applyAlignment="1">
      <alignment vertical="top"/>
    </xf>
    <xf numFmtId="37" fontId="12" fillId="0" borderId="0" xfId="14" applyNumberFormat="1" applyFont="1" applyFill="1" applyAlignment="1">
      <alignment horizontal="right" vertical="top"/>
    </xf>
    <xf numFmtId="0" fontId="9" fillId="0" borderId="0" xfId="14" applyFont="1" applyFill="1" applyAlignment="1">
      <alignment vertical="top"/>
    </xf>
    <xf numFmtId="2" fontId="12" fillId="0" borderId="0" xfId="14" applyNumberFormat="1" applyFont="1" applyFill="1" applyAlignment="1">
      <alignment horizontal="center" vertical="top"/>
    </xf>
    <xf numFmtId="0" fontId="32" fillId="0" borderId="0" xfId="13" applyFont="1" applyFill="1" applyBorder="1" applyAlignment="1">
      <alignment horizontal="center" vertical="top"/>
    </xf>
    <xf numFmtId="2" fontId="32" fillId="0" borderId="0" xfId="1" applyNumberFormat="1" applyFont="1" applyFill="1" applyBorder="1" applyAlignment="1">
      <alignment horizontal="center" vertical="top"/>
    </xf>
    <xf numFmtId="37" fontId="32" fillId="0" borderId="0" xfId="1" applyNumberFormat="1" applyFont="1" applyFill="1" applyBorder="1" applyAlignment="1">
      <alignment horizontal="right" vertical="top"/>
    </xf>
    <xf numFmtId="37" fontId="27" fillId="0" borderId="0" xfId="13" applyNumberFormat="1" applyFont="1" applyFill="1" applyBorder="1" applyAlignment="1">
      <alignment horizontal="right" vertical="top"/>
    </xf>
    <xf numFmtId="0" fontId="32" fillId="0" borderId="0" xfId="7" applyFont="1" applyFill="1" applyAlignment="1">
      <alignment horizontal="center" vertical="top"/>
    </xf>
    <xf numFmtId="2" fontId="32" fillId="0" borderId="0" xfId="13" applyNumberFormat="1" applyFont="1" applyFill="1" applyBorder="1" applyAlignment="1">
      <alignment horizontal="center" vertical="top"/>
    </xf>
    <xf numFmtId="37" fontId="32" fillId="0" borderId="0" xfId="13" applyNumberFormat="1" applyFont="1" applyFill="1" applyBorder="1" applyAlignment="1">
      <alignment horizontal="right" vertical="top"/>
    </xf>
    <xf numFmtId="7" fontId="32" fillId="7" borderId="0" xfId="1" applyNumberFormat="1" applyFont="1" applyFill="1" applyBorder="1" applyAlignment="1">
      <alignment horizontal="right" vertical="top"/>
    </xf>
    <xf numFmtId="0" fontId="32" fillId="0" borderId="0" xfId="7" applyFont="1" applyFill="1" applyBorder="1" applyAlignment="1">
      <alignment horizontal="center" vertical="top"/>
    </xf>
    <xf numFmtId="0" fontId="12" fillId="0" borderId="0" xfId="0" applyFont="1" applyAlignment="1">
      <alignment horizontal="center" vertical="top"/>
    </xf>
    <xf numFmtId="2" fontId="32" fillId="0" borderId="0" xfId="14" applyNumberFormat="1" applyFont="1" applyFill="1" applyBorder="1" applyAlignment="1">
      <alignment horizontal="center" vertical="top"/>
    </xf>
    <xf numFmtId="37" fontId="32" fillId="0" borderId="0" xfId="14" applyNumberFormat="1" applyFont="1" applyFill="1" applyBorder="1" applyAlignment="1">
      <alignment horizontal="right" vertical="top"/>
    </xf>
    <xf numFmtId="0" fontId="38" fillId="0" borderId="0" xfId="14" applyFont="1" applyFill="1" applyBorder="1" applyAlignment="1">
      <alignment vertical="top"/>
    </xf>
    <xf numFmtId="0" fontId="12" fillId="0" borderId="0" xfId="14" applyFont="1" applyFill="1" applyBorder="1" applyAlignment="1">
      <alignment vertical="top"/>
    </xf>
    <xf numFmtId="0" fontId="34" fillId="0" borderId="0" xfId="14" applyFont="1" applyFill="1" applyBorder="1" applyAlignment="1">
      <alignment vertical="top"/>
    </xf>
    <xf numFmtId="37" fontId="12" fillId="0" borderId="17" xfId="1" applyNumberFormat="1" applyFont="1" applyFill="1" applyBorder="1" applyAlignment="1">
      <alignment horizontal="right" vertical="top"/>
    </xf>
    <xf numFmtId="2" fontId="12" fillId="0" borderId="18" xfId="14" applyNumberFormat="1" applyFont="1" applyFill="1" applyBorder="1" applyAlignment="1">
      <alignment horizontal="center" vertical="top"/>
    </xf>
    <xf numFmtId="7" fontId="12" fillId="0" borderId="18" xfId="14" applyNumberFormat="1" applyFont="1" applyFill="1" applyBorder="1" applyAlignment="1">
      <alignment horizontal="right" vertical="top"/>
    </xf>
    <xf numFmtId="37" fontId="12" fillId="0" borderId="18" xfId="14" applyNumberFormat="1" applyFont="1" applyFill="1" applyBorder="1" applyAlignment="1">
      <alignment horizontal="right" vertical="top"/>
    </xf>
    <xf numFmtId="7" fontId="22" fillId="0" borderId="18" xfId="14" applyNumberFormat="1" applyFont="1" applyFill="1" applyBorder="1" applyAlignment="1">
      <alignment horizontal="right" vertical="top"/>
    </xf>
    <xf numFmtId="37" fontId="12" fillId="0" borderId="0" xfId="14" applyNumberFormat="1" applyFont="1" applyFill="1" applyAlignment="1">
      <alignment horizontal="center" vertical="top"/>
    </xf>
    <xf numFmtId="0" fontId="39" fillId="0" borderId="0" xfId="0" applyFont="1" applyAlignment="1">
      <alignment horizontal="center" vertical="top"/>
    </xf>
    <xf numFmtId="7" fontId="12" fillId="5" borderId="0" xfId="14" applyNumberFormat="1" applyFont="1" applyFill="1" applyAlignment="1">
      <alignment horizontal="right" vertical="top"/>
    </xf>
    <xf numFmtId="0" fontId="40" fillId="0" borderId="0" xfId="14" applyFont="1" applyFill="1" applyAlignment="1">
      <alignment vertical="top"/>
    </xf>
    <xf numFmtId="37" fontId="12" fillId="0" borderId="0" xfId="14" applyNumberFormat="1" applyFont="1" applyFill="1" applyBorder="1" applyAlignment="1">
      <alignment horizontal="center" vertical="top"/>
    </xf>
    <xf numFmtId="7" fontId="12" fillId="5" borderId="0" xfId="14" applyNumberFormat="1" applyFont="1" applyFill="1" applyBorder="1" applyAlignment="1">
      <alignment horizontal="right" vertical="top"/>
    </xf>
    <xf numFmtId="8" fontId="12" fillId="0" borderId="0" xfId="14" applyNumberFormat="1" applyFont="1" applyFill="1" applyBorder="1" applyAlignment="1">
      <alignment vertical="top"/>
    </xf>
    <xf numFmtId="37" fontId="12" fillId="0" borderId="0" xfId="14" applyNumberFormat="1" applyFont="1" applyFill="1" applyBorder="1" applyAlignment="1">
      <alignment horizontal="right" vertical="top"/>
    </xf>
    <xf numFmtId="7" fontId="12" fillId="0" borderId="0" xfId="14" applyNumberFormat="1" applyFont="1" applyFill="1" applyBorder="1" applyAlignment="1">
      <alignment horizontal="right" vertical="top"/>
    </xf>
    <xf numFmtId="37" fontId="12" fillId="0" borderId="0" xfId="1" applyNumberFormat="1" applyFont="1" applyFill="1" applyBorder="1" applyAlignment="1">
      <alignment horizontal="center" vertical="top"/>
    </xf>
    <xf numFmtId="7" fontId="12" fillId="0" borderId="0" xfId="2" applyNumberFormat="1" applyFont="1" applyFill="1" applyBorder="1" applyAlignment="1">
      <alignment horizontal="right" vertical="top"/>
    </xf>
    <xf numFmtId="37" fontId="12" fillId="0" borderId="0" xfId="1" applyNumberFormat="1" applyFont="1" applyFill="1" applyBorder="1" applyAlignment="1">
      <alignment horizontal="right" vertical="top"/>
    </xf>
    <xf numFmtId="37" fontId="12" fillId="0" borderId="17" xfId="14" applyNumberFormat="1" applyFont="1" applyFill="1" applyBorder="1" applyAlignment="1">
      <alignment horizontal="center" vertical="top"/>
    </xf>
    <xf numFmtId="7" fontId="12" fillId="0" borderId="17" xfId="14" applyNumberFormat="1" applyFont="1" applyFill="1" applyBorder="1" applyAlignment="1">
      <alignment horizontal="right" vertical="top"/>
    </xf>
    <xf numFmtId="8" fontId="12" fillId="0" borderId="17" xfId="14" applyNumberFormat="1" applyFont="1" applyFill="1" applyBorder="1" applyAlignment="1">
      <alignment vertical="top"/>
    </xf>
    <xf numFmtId="37" fontId="12" fillId="0" borderId="17" xfId="14" applyNumberFormat="1" applyFont="1" applyFill="1" applyBorder="1" applyAlignment="1">
      <alignment horizontal="right" vertical="top"/>
    </xf>
    <xf numFmtId="37" fontId="12" fillId="0" borderId="19" xfId="14" applyNumberFormat="1" applyFont="1" applyFill="1" applyBorder="1" applyAlignment="1">
      <alignment horizontal="center" vertical="top"/>
    </xf>
    <xf numFmtId="7" fontId="12" fillId="0" borderId="19" xfId="14" applyNumberFormat="1" applyFont="1" applyFill="1" applyBorder="1" applyAlignment="1">
      <alignment horizontal="right" vertical="top"/>
    </xf>
    <xf numFmtId="37" fontId="12" fillId="0" borderId="19" xfId="14" applyNumberFormat="1" applyFont="1" applyFill="1" applyBorder="1" applyAlignment="1">
      <alignment horizontal="right" vertical="top"/>
    </xf>
    <xf numFmtId="44" fontId="12" fillId="8" borderId="18" xfId="2" applyFont="1" applyFill="1" applyBorder="1" applyAlignment="1">
      <alignment horizontal="right" vertical="top"/>
    </xf>
    <xf numFmtId="184" fontId="12" fillId="0" borderId="0" xfId="1" applyNumberFormat="1" applyFont="1" applyFill="1" applyAlignment="1">
      <alignment horizontal="right" vertical="top"/>
    </xf>
    <xf numFmtId="7" fontId="15" fillId="0" borderId="0" xfId="14" applyNumberFormat="1" applyFont="1" applyFill="1" applyAlignment="1">
      <alignment horizontal="left" vertical="top"/>
    </xf>
    <xf numFmtId="8" fontId="15" fillId="0" borderId="0" xfId="14" applyNumberFormat="1" applyFont="1" applyFill="1" applyAlignment="1">
      <alignment vertical="top"/>
    </xf>
    <xf numFmtId="0" fontId="17" fillId="0" borderId="0" xfId="7" applyFont="1" applyFill="1" applyAlignment="1">
      <alignment vertical="top"/>
    </xf>
    <xf numFmtId="0" fontId="17" fillId="0" borderId="0" xfId="14" applyFont="1" applyFill="1" applyAlignment="1">
      <alignment horizontal="center" vertical="top"/>
    </xf>
    <xf numFmtId="37" fontId="17" fillId="0" borderId="0" xfId="14" applyNumberFormat="1" applyFont="1" applyFill="1" applyAlignment="1">
      <alignment horizontal="center" vertical="top"/>
    </xf>
    <xf numFmtId="7" fontId="17" fillId="0" borderId="0" xfId="14" applyNumberFormat="1" applyFont="1" applyFill="1" applyAlignment="1">
      <alignment horizontal="left" vertical="top"/>
    </xf>
    <xf numFmtId="8" fontId="17" fillId="0" borderId="0" xfId="14" applyNumberFormat="1" applyFont="1" applyFill="1" applyAlignment="1">
      <alignment vertical="top"/>
    </xf>
    <xf numFmtId="37" fontId="17" fillId="0" borderId="0" xfId="14" applyNumberFormat="1" applyFont="1" applyFill="1" applyAlignment="1">
      <alignment horizontal="right" vertical="top"/>
    </xf>
    <xf numFmtId="7" fontId="17" fillId="0" borderId="0" xfId="14" applyNumberFormat="1" applyFont="1" applyFill="1" applyAlignment="1">
      <alignment horizontal="right" vertical="top"/>
    </xf>
    <xf numFmtId="0" fontId="17" fillId="0" borderId="3" xfId="13" applyFont="1" applyFill="1" applyBorder="1" applyAlignment="1">
      <alignment vertical="top"/>
    </xf>
    <xf numFmtId="0" fontId="17" fillId="0" borderId="5" xfId="7" applyFont="1" applyFill="1" applyBorder="1" applyAlignment="1">
      <alignment vertical="top"/>
    </xf>
    <xf numFmtId="0" fontId="17" fillId="0" borderId="13" xfId="13" applyFont="1" applyFill="1" applyBorder="1" applyAlignment="1">
      <alignment vertical="top"/>
    </xf>
    <xf numFmtId="0" fontId="17" fillId="0" borderId="15" xfId="7" applyFont="1" applyFill="1" applyBorder="1" applyAlignment="1">
      <alignment vertical="top"/>
    </xf>
    <xf numFmtId="0" fontId="25" fillId="0" borderId="0" xfId="4" applyFont="1" applyFill="1" applyAlignment="1">
      <alignment vertical="top"/>
    </xf>
    <xf numFmtId="44" fontId="17" fillId="0" borderId="0" xfId="2" applyFont="1" applyFill="1" applyBorder="1" applyAlignment="1">
      <alignment vertical="top"/>
    </xf>
    <xf numFmtId="0" fontId="25" fillId="0" borderId="0" xfId="5" applyFont="1" applyFill="1" applyAlignment="1">
      <alignment vertical="top"/>
    </xf>
    <xf numFmtId="0" fontId="17" fillId="0" borderId="0" xfId="5" applyFont="1" applyFill="1" applyAlignment="1">
      <alignment vertical="top"/>
    </xf>
    <xf numFmtId="17" fontId="17" fillId="0" borderId="0" xfId="5" applyNumberFormat="1" applyFont="1" applyFill="1" applyAlignment="1">
      <alignment horizontal="center" vertical="top"/>
    </xf>
    <xf numFmtId="0" fontId="17" fillId="0" borderId="0" xfId="5" applyFont="1" applyFill="1" applyAlignment="1">
      <alignment horizontal="left" vertical="top"/>
    </xf>
    <xf numFmtId="0" fontId="17" fillId="0" borderId="0" xfId="6" applyFont="1" applyFill="1" applyAlignment="1">
      <alignment vertical="top"/>
    </xf>
    <xf numFmtId="44" fontId="17" fillId="0" borderId="0" xfId="2" applyFont="1" applyFill="1" applyAlignment="1">
      <alignment horizontal="right" vertical="top"/>
    </xf>
    <xf numFmtId="7" fontId="25" fillId="0" borderId="0" xfId="14" applyNumberFormat="1" applyFont="1" applyFill="1" applyBorder="1" applyAlignment="1">
      <alignment horizontal="right" vertical="top"/>
    </xf>
    <xf numFmtId="0" fontId="41" fillId="0" borderId="0" xfId="5" applyFont="1" applyFill="1" applyAlignment="1">
      <alignment vertical="top"/>
    </xf>
    <xf numFmtId="0" fontId="42" fillId="0" borderId="0" xfId="5" applyFont="1" applyFill="1" applyAlignment="1">
      <alignment vertical="top"/>
    </xf>
    <xf numFmtId="0" fontId="42" fillId="0" borderId="0" xfId="14" applyFont="1" applyFill="1" applyAlignment="1">
      <alignment horizontal="center" vertical="top"/>
    </xf>
    <xf numFmtId="17" fontId="42" fillId="0" borderId="0" xfId="5" applyNumberFormat="1" applyFont="1" applyFill="1" applyAlignment="1">
      <alignment horizontal="center" vertical="top"/>
    </xf>
    <xf numFmtId="0" fontId="42" fillId="0" borderId="0" xfId="5" applyFont="1" applyFill="1" applyAlignment="1">
      <alignment horizontal="left" vertical="top"/>
    </xf>
    <xf numFmtId="0" fontId="42" fillId="0" borderId="0" xfId="6" applyFont="1" applyFill="1" applyAlignment="1">
      <alignment vertical="top"/>
    </xf>
    <xf numFmtId="37" fontId="42" fillId="0" borderId="0" xfId="14" applyNumberFormat="1" applyFont="1" applyFill="1" applyAlignment="1">
      <alignment horizontal="right" vertical="top"/>
    </xf>
    <xf numFmtId="7" fontId="42" fillId="0" borderId="0" xfId="14" applyNumberFormat="1" applyFont="1" applyFill="1" applyAlignment="1">
      <alignment horizontal="right" vertical="top"/>
    </xf>
    <xf numFmtId="44" fontId="42" fillId="0" borderId="0" xfId="2" applyFont="1" applyFill="1" applyAlignment="1">
      <alignment horizontal="right" vertical="top"/>
    </xf>
    <xf numFmtId="7" fontId="41" fillId="0" borderId="0" xfId="14" applyNumberFormat="1" applyFont="1" applyFill="1" applyBorder="1" applyAlignment="1">
      <alignment horizontal="right" vertical="top"/>
    </xf>
    <xf numFmtId="0" fontId="42" fillId="0" borderId="0" xfId="14" applyFont="1" applyFill="1" applyAlignment="1">
      <alignment vertical="top"/>
    </xf>
    <xf numFmtId="0" fontId="43" fillId="0" borderId="0" xfId="5" applyFont="1" applyFill="1" applyAlignment="1">
      <alignment vertical="top"/>
    </xf>
    <xf numFmtId="0" fontId="43" fillId="0" borderId="0" xfId="14" applyFont="1" applyFill="1" applyAlignment="1">
      <alignment horizontal="center" vertical="top"/>
    </xf>
    <xf numFmtId="17" fontId="43" fillId="0" borderId="0" xfId="5" applyNumberFormat="1" applyFont="1" applyFill="1" applyAlignment="1">
      <alignment horizontal="center" vertical="top"/>
    </xf>
    <xf numFmtId="0" fontId="43" fillId="0" borderId="0" xfId="5" applyFont="1" applyFill="1" applyAlignment="1">
      <alignment horizontal="left" vertical="top"/>
    </xf>
    <xf numFmtId="0" fontId="43" fillId="0" borderId="0" xfId="6" applyFont="1" applyFill="1" applyAlignment="1">
      <alignment vertical="top"/>
    </xf>
    <xf numFmtId="37" fontId="43" fillId="0" borderId="0" xfId="14" applyNumberFormat="1" applyFont="1" applyFill="1" applyAlignment="1">
      <alignment horizontal="right" vertical="top"/>
    </xf>
    <xf numFmtId="7" fontId="43" fillId="0" borderId="0" xfId="14" applyNumberFormat="1" applyFont="1" applyFill="1" applyAlignment="1">
      <alignment horizontal="right" vertical="top"/>
    </xf>
    <xf numFmtId="44" fontId="43" fillId="0" borderId="0" xfId="2" applyFont="1" applyFill="1" applyAlignment="1">
      <alignment horizontal="right" vertical="top"/>
    </xf>
    <xf numFmtId="7" fontId="43" fillId="0" borderId="0" xfId="14" applyNumberFormat="1" applyFont="1" applyFill="1" applyBorder="1" applyAlignment="1">
      <alignment horizontal="right" vertical="top"/>
    </xf>
    <xf numFmtId="0" fontId="43" fillId="0" borderId="0" xfId="14" applyFont="1" applyFill="1" applyAlignment="1">
      <alignment vertical="top"/>
    </xf>
    <xf numFmtId="0" fontId="17" fillId="0" borderId="0" xfId="0" applyFont="1" applyAlignment="1">
      <alignment vertical="top"/>
    </xf>
    <xf numFmtId="0" fontId="17" fillId="0" borderId="0" xfId="0" applyFont="1" applyAlignment="1">
      <alignment horizontal="center" vertical="top"/>
    </xf>
    <xf numFmtId="17" fontId="17" fillId="0" borderId="0" xfId="0" applyNumberFormat="1" applyFont="1" applyAlignment="1">
      <alignment horizontal="center" vertical="top"/>
    </xf>
    <xf numFmtId="0" fontId="17" fillId="0" borderId="0" xfId="0" applyFont="1" applyAlignment="1">
      <alignment vertical="top" wrapText="1"/>
    </xf>
    <xf numFmtId="44" fontId="17" fillId="0" borderId="0" xfId="2" applyFont="1" applyAlignment="1">
      <alignment vertical="top"/>
    </xf>
    <xf numFmtId="0" fontId="17" fillId="0" borderId="0" xfId="16" applyFont="1" applyAlignment="1">
      <alignment vertical="top"/>
    </xf>
    <xf numFmtId="0" fontId="17" fillId="0" borderId="0" xfId="16" applyFont="1" applyAlignment="1">
      <alignment horizontal="center" vertical="top"/>
    </xf>
    <xf numFmtId="17" fontId="17" fillId="0" borderId="0" xfId="16" applyNumberFormat="1" applyFont="1" applyAlignment="1">
      <alignment horizontal="center" vertical="top"/>
    </xf>
    <xf numFmtId="0" fontId="17" fillId="0" borderId="0" xfId="16" applyFont="1" applyAlignment="1">
      <alignment horizontal="left" vertical="top"/>
    </xf>
    <xf numFmtId="0" fontId="17" fillId="0" borderId="0" xfId="16" applyFont="1" applyAlignment="1">
      <alignment vertical="top" wrapText="1"/>
    </xf>
    <xf numFmtId="44" fontId="25" fillId="0" borderId="0" xfId="2" applyFont="1" applyAlignment="1">
      <alignment vertical="top"/>
    </xf>
    <xf numFmtId="0" fontId="44" fillId="0" borderId="0" xfId="5" applyFont="1" applyFill="1" applyAlignment="1">
      <alignment vertical="top"/>
    </xf>
    <xf numFmtId="0" fontId="12" fillId="0" borderId="0" xfId="16" applyFont="1" applyAlignment="1">
      <alignment vertical="top"/>
    </xf>
    <xf numFmtId="0" fontId="27" fillId="0" borderId="0" xfId="5" applyFont="1" applyFill="1" applyAlignment="1">
      <alignment vertical="top"/>
    </xf>
    <xf numFmtId="0" fontId="12" fillId="0" borderId="0" xfId="16" applyFont="1" applyAlignment="1">
      <alignment horizontal="center" vertical="top"/>
    </xf>
    <xf numFmtId="17" fontId="12" fillId="0" borderId="0" xfId="16" applyNumberFormat="1" applyFont="1" applyAlignment="1">
      <alignment horizontal="center" vertical="top"/>
    </xf>
    <xf numFmtId="0" fontId="12" fillId="0" borderId="0" xfId="16" applyFont="1" applyAlignment="1">
      <alignment horizontal="left" vertical="top"/>
    </xf>
    <xf numFmtId="0" fontId="12" fillId="0" borderId="0" xfId="16" applyFont="1" applyAlignment="1">
      <alignment vertical="top" wrapText="1"/>
    </xf>
    <xf numFmtId="44" fontId="27" fillId="0" borderId="0" xfId="2" applyFont="1" applyAlignment="1">
      <alignment vertical="top"/>
    </xf>
    <xf numFmtId="44" fontId="25" fillId="0" borderId="0" xfId="14" applyNumberFormat="1" applyFont="1" applyFill="1" applyAlignment="1">
      <alignment horizontal="right" vertical="top"/>
    </xf>
    <xf numFmtId="0" fontId="15" fillId="0" borderId="3" xfId="14" applyFont="1" applyFill="1" applyBorder="1" applyAlignment="1">
      <alignment vertical="top"/>
    </xf>
    <xf numFmtId="0" fontId="25" fillId="9" borderId="4" xfId="5" quotePrefix="1" applyFont="1" applyFill="1" applyBorder="1" applyAlignment="1">
      <alignment vertical="top"/>
    </xf>
    <xf numFmtId="0" fontId="22" fillId="9" borderId="4" xfId="14" applyFont="1" applyFill="1" applyBorder="1" applyAlignment="1">
      <alignment horizontal="center" vertical="top"/>
    </xf>
    <xf numFmtId="17" fontId="25" fillId="9" borderId="4" xfId="5" applyNumberFormat="1" applyFont="1" applyFill="1" applyBorder="1" applyAlignment="1">
      <alignment horizontal="center" vertical="top"/>
    </xf>
    <xf numFmtId="0" fontId="25" fillId="9" borderId="4" xfId="5" applyFont="1" applyFill="1" applyBorder="1" applyAlignment="1">
      <alignment horizontal="left" vertical="top"/>
    </xf>
    <xf numFmtId="0" fontId="45" fillId="9" borderId="4" xfId="6" applyFont="1" applyFill="1" applyBorder="1" applyAlignment="1">
      <alignment vertical="top"/>
    </xf>
    <xf numFmtId="37" fontId="15" fillId="9" borderId="4" xfId="14" applyNumberFormat="1" applyFont="1" applyFill="1" applyBorder="1" applyAlignment="1">
      <alignment horizontal="right" vertical="top"/>
    </xf>
    <xf numFmtId="7" fontId="15" fillId="0" borderId="4" xfId="14" applyNumberFormat="1" applyFont="1" applyFill="1" applyBorder="1" applyAlignment="1">
      <alignment horizontal="right" vertical="top"/>
    </xf>
    <xf numFmtId="44" fontId="46" fillId="0" borderId="5" xfId="2" applyFont="1" applyBorder="1" applyAlignment="1">
      <alignment horizontal="right" vertical="top"/>
    </xf>
    <xf numFmtId="0" fontId="47" fillId="0" borderId="0" xfId="8" applyFont="1" applyBorder="1" applyAlignment="1">
      <alignment vertical="top"/>
    </xf>
    <xf numFmtId="0" fontId="46" fillId="0" borderId="0" xfId="8" applyFont="1" applyBorder="1" applyAlignment="1">
      <alignment vertical="top"/>
    </xf>
    <xf numFmtId="14" fontId="46" fillId="0" borderId="0" xfId="8" applyNumberFormat="1" applyFont="1" applyBorder="1" applyAlignment="1">
      <alignment vertical="top"/>
    </xf>
    <xf numFmtId="7" fontId="46" fillId="0" borderId="0" xfId="8" applyNumberFormat="1" applyFont="1" applyBorder="1" applyAlignment="1">
      <alignment vertical="top"/>
    </xf>
    <xf numFmtId="0" fontId="46" fillId="0" borderId="0" xfId="8" applyFont="1" applyFill="1" applyBorder="1" applyAlignment="1">
      <alignment vertical="top"/>
    </xf>
    <xf numFmtId="0" fontId="15" fillId="6" borderId="6" xfId="14" applyFont="1" applyFill="1" applyBorder="1" applyAlignment="1">
      <alignment vertical="top"/>
    </xf>
    <xf numFmtId="0" fontId="17" fillId="6" borderId="0" xfId="5" applyFont="1" applyFill="1" applyBorder="1" applyAlignment="1">
      <alignment vertical="top"/>
    </xf>
    <xf numFmtId="0" fontId="12" fillId="6" borderId="0" xfId="14" applyFont="1" applyFill="1" applyBorder="1" applyAlignment="1">
      <alignment horizontal="center" vertical="top"/>
    </xf>
    <xf numFmtId="17" fontId="17" fillId="6" borderId="0" xfId="5" applyNumberFormat="1" applyFont="1" applyFill="1" applyBorder="1" applyAlignment="1">
      <alignment horizontal="center" vertical="top"/>
    </xf>
    <xf numFmtId="0" fontId="17" fillId="6" borderId="0" xfId="5" applyFont="1" applyFill="1" applyBorder="1" applyAlignment="1">
      <alignment horizontal="left" vertical="top"/>
    </xf>
    <xf numFmtId="0" fontId="48" fillId="6" borderId="0" xfId="6" applyFont="1" applyFill="1" applyBorder="1" applyAlignment="1">
      <alignment vertical="top"/>
    </xf>
    <xf numFmtId="37" fontId="15" fillId="6" borderId="0" xfId="14" applyNumberFormat="1" applyFont="1" applyFill="1" applyBorder="1" applyAlignment="1">
      <alignment horizontal="right" vertical="top"/>
    </xf>
    <xf numFmtId="7" fontId="15" fillId="6" borderId="0" xfId="14" applyNumberFormat="1" applyFont="1" applyFill="1" applyBorder="1" applyAlignment="1">
      <alignment horizontal="right" vertical="top"/>
    </xf>
    <xf numFmtId="44" fontId="46" fillId="6" borderId="7" xfId="2" applyFont="1" applyFill="1" applyBorder="1" applyAlignment="1">
      <alignment horizontal="right" vertical="top"/>
    </xf>
    <xf numFmtId="0" fontId="15" fillId="6" borderId="14" xfId="14" applyFont="1" applyFill="1" applyBorder="1" applyAlignment="1">
      <alignment vertical="top"/>
    </xf>
    <xf numFmtId="0" fontId="17" fillId="6" borderId="14" xfId="5" applyFont="1" applyFill="1" applyBorder="1" applyAlignment="1">
      <alignment vertical="top"/>
    </xf>
    <xf numFmtId="0" fontId="12" fillId="6" borderId="14" xfId="14" applyFont="1" applyFill="1" applyBorder="1" applyAlignment="1">
      <alignment horizontal="center" vertical="top"/>
    </xf>
    <xf numFmtId="17" fontId="17" fillId="6" borderId="14" xfId="5" applyNumberFormat="1" applyFont="1" applyFill="1" applyBorder="1" applyAlignment="1">
      <alignment horizontal="center" vertical="top"/>
    </xf>
    <xf numFmtId="0" fontId="17" fillId="6" borderId="14" xfId="5" applyFont="1" applyFill="1" applyBorder="1" applyAlignment="1">
      <alignment horizontal="left" vertical="top"/>
    </xf>
    <xf numFmtId="0" fontId="48" fillId="6" borderId="14" xfId="6" applyFont="1" applyFill="1" applyBorder="1" applyAlignment="1">
      <alignment vertical="top"/>
    </xf>
    <xf numFmtId="37" fontId="15" fillId="6" borderId="14" xfId="14" applyNumberFormat="1" applyFont="1" applyFill="1" applyBorder="1" applyAlignment="1">
      <alignment horizontal="right" vertical="top"/>
    </xf>
    <xf numFmtId="7" fontId="15" fillId="6" borderId="14" xfId="14" applyNumberFormat="1" applyFont="1" applyFill="1" applyBorder="1" applyAlignment="1">
      <alignment horizontal="right" vertical="top"/>
    </xf>
    <xf numFmtId="44" fontId="46" fillId="6" borderId="15" xfId="2" applyFont="1" applyFill="1" applyBorder="1" applyAlignment="1">
      <alignment horizontal="right" vertical="top"/>
    </xf>
    <xf numFmtId="0" fontId="17" fillId="0" borderId="0" xfId="9" applyFont="1" applyFill="1" applyBorder="1" applyAlignment="1">
      <alignment vertical="top"/>
    </xf>
    <xf numFmtId="0" fontId="17" fillId="0" borderId="0" xfId="9" applyFont="1" applyFill="1" applyBorder="1" applyAlignment="1">
      <alignment horizontal="center" vertical="top"/>
    </xf>
    <xf numFmtId="17" fontId="17" fillId="0" borderId="0" xfId="9" applyNumberFormat="1" applyFont="1" applyFill="1" applyBorder="1" applyAlignment="1">
      <alignment horizontal="center" vertical="top"/>
    </xf>
    <xf numFmtId="0" fontId="17" fillId="0" borderId="0" xfId="9" applyFont="1" applyFill="1" applyBorder="1" applyAlignment="1">
      <alignment horizontal="left" vertical="top"/>
    </xf>
    <xf numFmtId="0" fontId="17" fillId="0" borderId="0" xfId="9" applyFont="1" applyFill="1" applyBorder="1" applyAlignment="1">
      <alignment vertical="top" wrapText="1"/>
    </xf>
    <xf numFmtId="44" fontId="17" fillId="0" borderId="0" xfId="2" applyFont="1" applyFill="1" applyBorder="1" applyAlignment="1">
      <alignment horizontal="right" vertical="top"/>
    </xf>
    <xf numFmtId="0" fontId="17" fillId="0" borderId="3" xfId="9" applyFont="1" applyFill="1" applyBorder="1" applyAlignment="1">
      <alignment vertical="top"/>
    </xf>
    <xf numFmtId="0" fontId="25" fillId="9" borderId="4" xfId="9" quotePrefix="1" applyFont="1" applyFill="1" applyBorder="1" applyAlignment="1">
      <alignment vertical="top"/>
    </xf>
    <xf numFmtId="0" fontId="17" fillId="9" borderId="4" xfId="9" applyFont="1" applyFill="1" applyBorder="1" applyAlignment="1">
      <alignment horizontal="center" vertical="top"/>
    </xf>
    <xf numFmtId="17" fontId="17" fillId="9" borderId="4" xfId="9" applyNumberFormat="1" applyFont="1" applyFill="1" applyBorder="1" applyAlignment="1">
      <alignment horizontal="center" vertical="top"/>
    </xf>
    <xf numFmtId="0" fontId="17" fillId="0" borderId="4" xfId="9" applyFont="1" applyFill="1" applyBorder="1" applyAlignment="1">
      <alignment horizontal="left" vertical="top"/>
    </xf>
    <xf numFmtId="0" fontId="17" fillId="0" borderId="4" xfId="9" applyFont="1" applyFill="1" applyBorder="1" applyAlignment="1">
      <alignment vertical="top" wrapText="1"/>
    </xf>
    <xf numFmtId="44" fontId="25" fillId="0" borderId="5" xfId="2" applyFont="1" applyFill="1" applyBorder="1" applyAlignment="1">
      <alignment vertical="top" wrapText="1"/>
    </xf>
    <xf numFmtId="0" fontId="17" fillId="6" borderId="6" xfId="0" applyFont="1" applyFill="1" applyBorder="1" applyAlignment="1">
      <alignment vertical="top"/>
    </xf>
    <xf numFmtId="0" fontId="17" fillId="6" borderId="0" xfId="0" applyFont="1" applyFill="1" applyBorder="1" applyAlignment="1">
      <alignment vertical="top"/>
    </xf>
    <xf numFmtId="0" fontId="17" fillId="6" borderId="0" xfId="0" applyFont="1" applyFill="1" applyBorder="1" applyAlignment="1">
      <alignment horizontal="center" vertical="top"/>
    </xf>
    <xf numFmtId="17" fontId="17" fillId="6" borderId="0" xfId="0" applyNumberFormat="1" applyFont="1" applyFill="1" applyBorder="1" applyAlignment="1">
      <alignment horizontal="center" vertical="top"/>
    </xf>
    <xf numFmtId="44" fontId="17" fillId="6" borderId="7" xfId="2" applyFont="1" applyFill="1" applyBorder="1" applyAlignment="1">
      <alignment vertical="top"/>
    </xf>
    <xf numFmtId="0" fontId="17" fillId="6" borderId="6" xfId="11" applyFont="1" applyFill="1" applyBorder="1" applyAlignment="1">
      <alignment vertical="top"/>
    </xf>
    <xf numFmtId="0" fontId="17" fillId="6" borderId="0" xfId="11" applyFont="1" applyFill="1" applyBorder="1" applyAlignment="1">
      <alignment vertical="top"/>
    </xf>
    <xf numFmtId="0" fontId="17" fillId="6" borderId="0" xfId="11" applyFont="1" applyFill="1" applyBorder="1" applyAlignment="1">
      <alignment horizontal="center" vertical="top"/>
    </xf>
    <xf numFmtId="0" fontId="17" fillId="0" borderId="0" xfId="11" applyFont="1" applyAlignment="1">
      <alignment vertical="top"/>
    </xf>
    <xf numFmtId="7" fontId="17" fillId="0" borderId="0" xfId="11" applyNumberFormat="1" applyFont="1" applyAlignment="1">
      <alignment vertical="top"/>
    </xf>
    <xf numFmtId="14" fontId="17" fillId="0" borderId="0" xfId="11" applyNumberFormat="1" applyFont="1" applyAlignment="1">
      <alignment vertical="top"/>
    </xf>
    <xf numFmtId="0" fontId="17" fillId="6" borderId="13" xfId="3" applyFont="1" applyFill="1" applyBorder="1" applyAlignment="1">
      <alignment vertical="top"/>
    </xf>
    <xf numFmtId="0" fontId="17" fillId="6" borderId="14" xfId="3" applyFont="1" applyFill="1" applyBorder="1" applyAlignment="1">
      <alignment vertical="top"/>
    </xf>
    <xf numFmtId="0" fontId="17" fillId="6" borderId="14" xfId="3" applyFont="1" applyFill="1" applyBorder="1" applyAlignment="1">
      <alignment horizontal="center" vertical="top"/>
    </xf>
    <xf numFmtId="17" fontId="17" fillId="6" borderId="14" xfId="3" applyNumberFormat="1" applyFont="1" applyFill="1" applyBorder="1" applyAlignment="1">
      <alignment horizontal="center" vertical="top"/>
    </xf>
    <xf numFmtId="0" fontId="17" fillId="6" borderId="14" xfId="3" applyFont="1" applyFill="1" applyBorder="1" applyAlignment="1">
      <alignment horizontal="left" vertical="top"/>
    </xf>
    <xf numFmtId="0" fontId="17" fillId="6" borderId="14" xfId="3" applyFont="1" applyFill="1" applyBorder="1" applyAlignment="1">
      <alignment vertical="top" wrapText="1"/>
    </xf>
    <xf numFmtId="44" fontId="17" fillId="6" borderId="15" xfId="2" applyFont="1" applyFill="1" applyBorder="1" applyAlignment="1">
      <alignment vertical="top"/>
    </xf>
    <xf numFmtId="0" fontId="17" fillId="0" borderId="0" xfId="3" applyFont="1" applyFill="1" applyAlignment="1">
      <alignment vertical="top"/>
    </xf>
    <xf numFmtId="0" fontId="17" fillId="0" borderId="0" xfId="3" applyFont="1" applyAlignment="1">
      <alignment vertical="top"/>
    </xf>
    <xf numFmtId="17" fontId="17" fillId="0" borderId="0" xfId="8" applyNumberFormat="1" applyFont="1" applyAlignment="1">
      <alignment horizontal="center" vertical="top"/>
    </xf>
    <xf numFmtId="0" fontId="17" fillId="0" borderId="0" xfId="0" applyFont="1" applyAlignment="1">
      <alignment horizontal="left" vertical="top"/>
    </xf>
    <xf numFmtId="0" fontId="49" fillId="0" borderId="20" xfId="15" applyFont="1" applyFill="1" applyBorder="1" applyAlignment="1">
      <alignment horizontal="left" vertical="top"/>
    </xf>
    <xf numFmtId="44" fontId="49" fillId="0" borderId="20" xfId="2" applyFont="1" applyFill="1" applyBorder="1" applyAlignment="1">
      <alignment horizontal="right" vertical="top"/>
    </xf>
    <xf numFmtId="0" fontId="19" fillId="0" borderId="0" xfId="4" applyFont="1" applyFill="1" applyAlignment="1">
      <alignment vertical="top"/>
    </xf>
    <xf numFmtId="0" fontId="50" fillId="0" borderId="0" xfId="0" applyFont="1" applyAlignment="1">
      <alignment vertical="top"/>
    </xf>
    <xf numFmtId="0" fontId="50" fillId="0" borderId="0" xfId="0" applyFont="1" applyAlignment="1">
      <alignment horizontal="center" vertical="top"/>
    </xf>
    <xf numFmtId="17" fontId="50" fillId="0" borderId="0" xfId="8" applyNumberFormat="1" applyFont="1" applyAlignment="1">
      <alignment horizontal="center" vertical="top"/>
    </xf>
    <xf numFmtId="0" fontId="50" fillId="0" borderId="0" xfId="0" applyFont="1" applyAlignment="1">
      <alignment horizontal="left" vertical="top"/>
    </xf>
    <xf numFmtId="0" fontId="51" fillId="0" borderId="20" xfId="15" applyFont="1" applyFill="1" applyBorder="1" applyAlignment="1">
      <alignment horizontal="left" vertical="top"/>
    </xf>
    <xf numFmtId="44" fontId="51" fillId="0" borderId="20" xfId="2" applyFont="1" applyFill="1" applyBorder="1" applyAlignment="1">
      <alignment horizontal="right" vertical="top"/>
    </xf>
    <xf numFmtId="7" fontId="50" fillId="0" borderId="0" xfId="14" applyNumberFormat="1" applyFont="1" applyFill="1" applyAlignment="1">
      <alignment horizontal="right" vertical="top"/>
    </xf>
    <xf numFmtId="0" fontId="50" fillId="0" borderId="0" xfId="14" applyFont="1" applyFill="1" applyAlignment="1">
      <alignment vertical="top"/>
    </xf>
    <xf numFmtId="0" fontId="25" fillId="0" borderId="0" xfId="14" applyFont="1" applyFill="1" applyAlignment="1">
      <alignment vertical="top"/>
    </xf>
    <xf numFmtId="44" fontId="30" fillId="0" borderId="0" xfId="2" applyFont="1" applyFill="1" applyAlignment="1">
      <alignment horizontal="right" vertical="top"/>
    </xf>
    <xf numFmtId="17" fontId="17" fillId="0" borderId="0" xfId="14" applyNumberFormat="1" applyFont="1" applyFill="1" applyAlignment="1">
      <alignment horizontal="center" vertical="top"/>
    </xf>
    <xf numFmtId="0" fontId="12" fillId="0" borderId="0" xfId="14" applyFont="1" applyFill="1" applyAlignment="1">
      <alignment vertical="top"/>
    </xf>
    <xf numFmtId="0" fontId="52" fillId="0" borderId="0" xfId="14" applyFont="1" applyFill="1" applyAlignment="1">
      <alignment vertical="top"/>
    </xf>
    <xf numFmtId="17" fontId="12" fillId="0" borderId="0" xfId="14" applyNumberFormat="1" applyFont="1" applyFill="1" applyAlignment="1">
      <alignment horizontal="center" vertical="top"/>
    </xf>
    <xf numFmtId="7" fontId="12" fillId="0" borderId="0" xfId="14" applyNumberFormat="1" applyFont="1" applyFill="1" applyAlignment="1">
      <alignment horizontal="left" vertical="top"/>
    </xf>
    <xf numFmtId="44" fontId="27" fillId="0" borderId="0" xfId="2" applyFont="1" applyFill="1" applyAlignment="1">
      <alignment horizontal="right" vertical="top"/>
    </xf>
    <xf numFmtId="44" fontId="12" fillId="0" borderId="0" xfId="2" applyFont="1" applyFill="1" applyAlignment="1">
      <alignment horizontal="right" vertical="top"/>
    </xf>
    <xf numFmtId="0" fontId="30" fillId="0" borderId="0" xfId="16" applyFont="1" applyAlignment="1">
      <alignment vertical="top"/>
    </xf>
    <xf numFmtId="0" fontId="17" fillId="0" borderId="0" xfId="10" applyFont="1" applyAlignment="1">
      <alignment vertical="top"/>
    </xf>
    <xf numFmtId="0" fontId="17" fillId="0" borderId="0" xfId="10" applyFont="1" applyAlignment="1">
      <alignment horizontal="center" vertical="top"/>
    </xf>
    <xf numFmtId="17" fontId="17" fillId="0" borderId="0" xfId="10" applyNumberFormat="1" applyFont="1" applyAlignment="1">
      <alignment horizontal="center" vertical="top"/>
    </xf>
    <xf numFmtId="7" fontId="17" fillId="0" borderId="0" xfId="10" applyNumberFormat="1" applyFont="1" applyAlignment="1">
      <alignment vertical="top"/>
    </xf>
    <xf numFmtId="44" fontId="25" fillId="0" borderId="0" xfId="10" applyNumberFormat="1" applyFont="1" applyAlignment="1">
      <alignment vertical="top"/>
    </xf>
    <xf numFmtId="0" fontId="53" fillId="0" borderId="0" xfId="4" applyFont="1" applyFill="1" applyAlignment="1">
      <alignment vertical="top"/>
    </xf>
    <xf numFmtId="0" fontId="33" fillId="0" borderId="0" xfId="7" applyFont="1" applyFill="1" applyAlignment="1">
      <alignment vertical="top"/>
    </xf>
    <xf numFmtId="0" fontId="33" fillId="0" borderId="0" xfId="14" applyFont="1" applyFill="1" applyAlignment="1">
      <alignment horizontal="center" vertical="top"/>
    </xf>
    <xf numFmtId="37" fontId="33" fillId="0" borderId="0" xfId="14" applyNumberFormat="1" applyFont="1" applyFill="1" applyAlignment="1">
      <alignment horizontal="center" vertical="top"/>
    </xf>
    <xf numFmtId="7" fontId="33" fillId="0" borderId="0" xfId="14" applyNumberFormat="1" applyFont="1" applyFill="1" applyAlignment="1">
      <alignment horizontal="right" vertical="top"/>
    </xf>
    <xf numFmtId="0" fontId="33" fillId="0" borderId="0" xfId="13" applyFont="1" applyFill="1" applyBorder="1" applyAlignment="1">
      <alignment horizontal="center" vertical="top"/>
    </xf>
    <xf numFmtId="37" fontId="33" fillId="0" borderId="0" xfId="1" applyNumberFormat="1" applyFont="1" applyFill="1" applyBorder="1" applyAlignment="1">
      <alignment horizontal="center" vertical="top"/>
    </xf>
    <xf numFmtId="7" fontId="33" fillId="0" borderId="0" xfId="2" applyNumberFormat="1" applyFont="1" applyFill="1" applyBorder="1" applyAlignment="1">
      <alignment horizontal="left" vertical="top"/>
    </xf>
    <xf numFmtId="7" fontId="54" fillId="0" borderId="0" xfId="14" applyNumberFormat="1" applyFont="1" applyFill="1" applyAlignment="1">
      <alignment horizontal="right" vertical="top"/>
    </xf>
    <xf numFmtId="0" fontId="19" fillId="10" borderId="0" xfId="4" applyFont="1" applyFill="1" applyAlignment="1">
      <alignment vertical="top"/>
    </xf>
    <xf numFmtId="0" fontId="19" fillId="10" borderId="0" xfId="4" applyFont="1" applyFill="1" applyAlignment="1">
      <alignment horizontal="center" vertical="top"/>
    </xf>
    <xf numFmtId="7" fontId="55" fillId="0" borderId="0" xfId="14" applyNumberFormat="1" applyFont="1" applyFill="1" applyAlignment="1">
      <alignment horizontal="right" vertical="top"/>
    </xf>
    <xf numFmtId="44" fontId="55" fillId="0" borderId="0" xfId="14" applyNumberFormat="1" applyFont="1" applyFill="1" applyAlignment="1">
      <alignment horizontal="right" vertical="top"/>
    </xf>
    <xf numFmtId="7" fontId="17" fillId="0" borderId="0" xfId="14" applyNumberFormat="1" applyFont="1" applyFill="1" applyAlignment="1">
      <alignment vertical="top"/>
    </xf>
    <xf numFmtId="7" fontId="25" fillId="0" borderId="0" xfId="14" applyNumberFormat="1" applyFont="1" applyFill="1" applyAlignment="1">
      <alignment horizontal="right" vertical="top"/>
    </xf>
    <xf numFmtId="37" fontId="25" fillId="0" borderId="0" xfId="14" applyNumberFormat="1" applyFont="1" applyFill="1" applyAlignment="1">
      <alignment horizontal="right" vertical="top"/>
    </xf>
    <xf numFmtId="7" fontId="13" fillId="6" borderId="18" xfId="14" applyNumberFormat="1" applyFont="1" applyFill="1" applyBorder="1" applyAlignment="1">
      <alignment horizontal="right" vertical="top"/>
    </xf>
    <xf numFmtId="44" fontId="9" fillId="0" borderId="0" xfId="2" applyFont="1" applyFill="1" applyBorder="1" applyAlignment="1">
      <alignment horizontal="center" vertical="top"/>
    </xf>
    <xf numFmtId="0" fontId="17" fillId="0" borderId="0" xfId="0" applyFont="1" applyAlignment="1">
      <alignment vertical="top" wrapText="1"/>
    </xf>
    <xf numFmtId="7" fontId="12" fillId="0" borderId="0" xfId="14" applyNumberFormat="1" applyFont="1" applyFill="1" applyAlignment="1">
      <alignment horizontal="left" vertical="top" wrapText="1"/>
    </xf>
    <xf numFmtId="0" fontId="0" fillId="0" borderId="0" xfId="0" applyAlignment="1">
      <alignment vertical="top" wrapText="1"/>
    </xf>
  </cellXfs>
  <cellStyles count="17">
    <cellStyle name="Comma" xfId="1" builtinId="3"/>
    <cellStyle name="Currency" xfId="2" builtinId="4"/>
    <cellStyle name="Normal" xfId="0" builtinId="0"/>
    <cellStyle name="Normal__Export All Var FINAL 1-19-00" xfId="3"/>
    <cellStyle name="Normal_9802var" xfId="4"/>
    <cellStyle name="Normal_9803flash - all variances" xfId="5"/>
    <cellStyle name="Normal_9805flash" xfId="6"/>
    <cellStyle name="Normal_9805var" xfId="7"/>
    <cellStyle name="Normal_9908 Export All Var FINAL 9-22-99 2.15pm" xfId="8"/>
    <cellStyle name="Normal_9908 variance" xfId="9"/>
    <cellStyle name="Normal_Export All Variances - with manuals FINAL 112800" xfId="10"/>
    <cellStyle name="Normal_Export All Variances 101700 - Unify and manuals" xfId="11"/>
    <cellStyle name="Normal_FLSHVAR_2" xfId="12"/>
    <cellStyle name="Normal_MARGIN_FLSHVAR_1" xfId="13"/>
    <cellStyle name="Normal_Sheet1" xfId="14"/>
    <cellStyle name="Normal_Sheet2" xfId="15"/>
    <cellStyle name="Normal_Var Report WS - AH copy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ACCNTNG/FLASH/2000/0006/200004%20flash-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JM Monthly Summary 2000 04 V.1"/>
      <sheetName val="200004 Genco Var Report"/>
      <sheetName val="200004 Var Rpt - EPMI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6"/>
  <sheetViews>
    <sheetView tabSelected="1" topLeftCell="D2" workbookViewId="0">
      <selection activeCell="A26" sqref="A26"/>
    </sheetView>
  </sheetViews>
  <sheetFormatPr defaultRowHeight="12.75" x14ac:dyDescent="0.2"/>
  <cols>
    <col min="1" max="1" width="3.42578125" style="1" customWidth="1"/>
    <col min="2" max="2" width="11.28515625" style="1" bestFit="1" customWidth="1"/>
    <col min="3" max="3" width="17" style="2" bestFit="1" customWidth="1"/>
    <col min="4" max="4" width="17" style="2" customWidth="1"/>
    <col min="5" max="5" width="18" style="2" bestFit="1" customWidth="1"/>
    <col min="6" max="6" width="22.42578125" style="2" customWidth="1"/>
    <col min="7" max="7" width="18.5703125" style="2" customWidth="1"/>
    <col min="8" max="8" width="18" style="1" bestFit="1" customWidth="1"/>
    <col min="9" max="9" width="19.42578125" style="1" bestFit="1" customWidth="1"/>
    <col min="10" max="10" width="18" style="1" bestFit="1" customWidth="1"/>
    <col min="11" max="11" width="15.42578125" style="1" bestFit="1" customWidth="1"/>
    <col min="12" max="12" width="16.42578125" style="1" bestFit="1" customWidth="1"/>
    <col min="13" max="16384" width="9.140625" style="1"/>
  </cols>
  <sheetData>
    <row r="1" spans="2:12" ht="20.25" x14ac:dyDescent="0.2">
      <c r="F1" s="3" t="s">
        <v>0</v>
      </c>
    </row>
    <row r="2" spans="2:12" x14ac:dyDescent="0.2">
      <c r="I2" s="4"/>
    </row>
    <row r="3" spans="2:12" x14ac:dyDescent="0.2">
      <c r="B3" s="5" t="s">
        <v>1</v>
      </c>
      <c r="C3" s="6"/>
      <c r="D3" s="6"/>
      <c r="E3" s="6"/>
      <c r="I3" s="7"/>
    </row>
    <row r="4" spans="2:12" x14ac:dyDescent="0.2">
      <c r="B4" s="5"/>
      <c r="C4" s="6"/>
      <c r="D4" s="6"/>
      <c r="E4" s="6"/>
      <c r="I4" s="8"/>
    </row>
    <row r="5" spans="2:12" x14ac:dyDescent="0.2">
      <c r="B5" s="5"/>
      <c r="C5" s="6"/>
      <c r="D5" s="6"/>
      <c r="E5" s="6"/>
    </row>
    <row r="6" spans="2:12" ht="16.5" thickBot="1" x14ac:dyDescent="0.25">
      <c r="B6" s="9" t="s">
        <v>2</v>
      </c>
      <c r="C6" s="6"/>
      <c r="D6" s="6"/>
      <c r="E6" s="6"/>
      <c r="I6" s="10"/>
    </row>
    <row r="7" spans="2:12" x14ac:dyDescent="0.2">
      <c r="B7" s="11"/>
      <c r="C7" s="12"/>
      <c r="D7" s="12"/>
      <c r="E7" s="13">
        <f>-92763716.41+131103392+246960+158983.26</f>
        <v>38745618.850000001</v>
      </c>
      <c r="F7" s="14" t="s">
        <v>3</v>
      </c>
      <c r="G7" s="13"/>
      <c r="H7" s="15"/>
      <c r="I7" s="16"/>
    </row>
    <row r="8" spans="2:12" x14ac:dyDescent="0.2">
      <c r="B8" s="17"/>
      <c r="C8" s="18"/>
      <c r="D8" s="18"/>
      <c r="E8" s="19"/>
      <c r="F8" s="20"/>
      <c r="G8" s="19"/>
      <c r="H8" s="20"/>
      <c r="I8" s="21"/>
    </row>
    <row r="9" spans="2:12" x14ac:dyDescent="0.2">
      <c r="B9" s="17"/>
      <c r="C9" s="18"/>
      <c r="D9" s="18"/>
      <c r="E9" s="441" t="s">
        <v>4</v>
      </c>
      <c r="F9" s="441"/>
      <c r="G9" s="19"/>
      <c r="H9" s="23" t="s">
        <v>5</v>
      </c>
      <c r="I9" s="24" t="s">
        <v>6</v>
      </c>
    </row>
    <row r="10" spans="2:12" ht="51.75" thickBot="1" x14ac:dyDescent="0.25">
      <c r="B10" s="17"/>
      <c r="C10" s="19"/>
      <c r="D10" s="19"/>
      <c r="E10" s="22" t="s">
        <v>7</v>
      </c>
      <c r="F10" s="18" t="s">
        <v>8</v>
      </c>
      <c r="G10" s="25" t="s">
        <v>9</v>
      </c>
      <c r="H10" s="26" t="s">
        <v>10</v>
      </c>
      <c r="I10" s="27" t="s">
        <v>11</v>
      </c>
      <c r="J10" s="20"/>
      <c r="K10" s="20"/>
    </row>
    <row r="11" spans="2:12" ht="13.5" thickBot="1" x14ac:dyDescent="0.25">
      <c r="B11" s="17"/>
      <c r="C11" s="19"/>
      <c r="D11" s="28" t="s">
        <v>12</v>
      </c>
      <c r="E11" s="29">
        <v>-153980.38</v>
      </c>
      <c r="F11" s="30">
        <v>38670069</v>
      </c>
      <c r="G11" s="31">
        <f>-109416101.9-629429.15</f>
        <v>-110045531.05000001</v>
      </c>
      <c r="H11" s="32">
        <v>-17723497.18</v>
      </c>
      <c r="I11" s="33">
        <f>SUM(E11:H11)</f>
        <v>-89252939.610000014</v>
      </c>
      <c r="J11" s="34"/>
      <c r="K11" s="20"/>
      <c r="L11" s="34"/>
    </row>
    <row r="12" spans="2:12" x14ac:dyDescent="0.2">
      <c r="B12" s="17"/>
      <c r="C12" s="19"/>
      <c r="D12" s="19"/>
      <c r="E12" s="35"/>
      <c r="F12" s="20"/>
      <c r="G12" s="20"/>
      <c r="H12" s="20"/>
      <c r="I12" s="21"/>
      <c r="K12" s="20"/>
    </row>
    <row r="13" spans="2:12" ht="13.5" thickBot="1" x14ac:dyDescent="0.25">
      <c r="B13" s="17"/>
      <c r="C13" s="19"/>
      <c r="D13" s="36"/>
      <c r="E13" s="35"/>
      <c r="F13" s="19"/>
      <c r="G13" s="36"/>
      <c r="H13" s="20"/>
      <c r="I13" s="21"/>
      <c r="K13" s="20"/>
    </row>
    <row r="14" spans="2:12" ht="13.5" thickBot="1" x14ac:dyDescent="0.25">
      <c r="B14" s="37"/>
      <c r="C14" s="38">
        <v>-3510699.57</v>
      </c>
      <c r="D14" s="18" t="s">
        <v>13</v>
      </c>
      <c r="E14" s="29">
        <f>-56623173.68+75</f>
        <v>-56623098.68</v>
      </c>
      <c r="F14" s="39">
        <v>-32629843.16</v>
      </c>
      <c r="G14" s="19"/>
      <c r="H14" s="20"/>
      <c r="I14" s="33">
        <f>SUM(E14:G14)</f>
        <v>-89252941.840000004</v>
      </c>
      <c r="J14" s="1" t="s">
        <v>14</v>
      </c>
      <c r="K14" s="19"/>
    </row>
    <row r="15" spans="2:12" x14ac:dyDescent="0.2">
      <c r="B15" s="17" t="s">
        <v>15</v>
      </c>
      <c r="C15" s="19">
        <v>89253016.840000004</v>
      </c>
      <c r="D15" s="19"/>
      <c r="E15" s="19"/>
      <c r="F15" s="19"/>
      <c r="G15" s="19"/>
      <c r="H15" s="20"/>
      <c r="I15" s="40"/>
      <c r="K15" s="20"/>
    </row>
    <row r="16" spans="2:12" ht="13.5" thickBot="1" x14ac:dyDescent="0.25">
      <c r="B16" s="17"/>
      <c r="C16" s="19">
        <f>C15-C14</f>
        <v>92763716.409999996</v>
      </c>
      <c r="D16" s="36" t="s">
        <v>16</v>
      </c>
      <c r="E16" s="41"/>
      <c r="F16" s="36"/>
      <c r="G16" s="19"/>
      <c r="H16" s="20"/>
      <c r="I16" s="21"/>
      <c r="K16" s="42"/>
    </row>
    <row r="17" spans="1:20" ht="13.5" thickBot="1" x14ac:dyDescent="0.25">
      <c r="B17" s="17"/>
      <c r="C17" s="19"/>
      <c r="D17" s="19"/>
      <c r="E17" s="41"/>
      <c r="F17" s="19"/>
      <c r="G17" s="19"/>
      <c r="H17" s="43" t="s">
        <v>17</v>
      </c>
      <c r="I17" s="44">
        <f>I11-I14</f>
        <v>2.2299999892711639</v>
      </c>
      <c r="J17" s="45"/>
      <c r="K17" s="35"/>
    </row>
    <row r="18" spans="1:20" x14ac:dyDescent="0.2">
      <c r="B18" s="17" t="s">
        <v>18</v>
      </c>
      <c r="C18" s="19">
        <v>89422048</v>
      </c>
      <c r="D18" s="19"/>
      <c r="E18" s="46"/>
      <c r="F18" s="47"/>
      <c r="G18" s="47"/>
      <c r="H18" s="35"/>
      <c r="I18" s="48"/>
      <c r="K18" s="42"/>
    </row>
    <row r="19" spans="1:20" ht="13.5" thickBot="1" x14ac:dyDescent="0.25">
      <c r="B19" s="49"/>
      <c r="C19" s="50">
        <f>C15-C18</f>
        <v>-169031.15999999642</v>
      </c>
      <c r="D19" s="50"/>
      <c r="E19" s="51"/>
      <c r="F19" s="52"/>
      <c r="G19" s="51"/>
      <c r="H19" s="52"/>
      <c r="I19" s="53"/>
    </row>
    <row r="20" spans="1:20" x14ac:dyDescent="0.2">
      <c r="E20"/>
      <c r="F20"/>
      <c r="G20"/>
      <c r="H20"/>
      <c r="I20"/>
      <c r="J20" s="54"/>
      <c r="K20"/>
      <c r="L20"/>
    </row>
    <row r="21" spans="1:20" customFormat="1" x14ac:dyDescent="0.2">
      <c r="A21" t="s">
        <v>19</v>
      </c>
      <c r="B21">
        <v>11</v>
      </c>
      <c r="C21">
        <v>553</v>
      </c>
      <c r="D21">
        <v>52506000</v>
      </c>
      <c r="E21" t="s">
        <v>20</v>
      </c>
      <c r="G21">
        <v>0</v>
      </c>
      <c r="H21">
        <v>11866</v>
      </c>
      <c r="I21">
        <v>0</v>
      </c>
      <c r="K21">
        <v>25</v>
      </c>
      <c r="L21" t="s">
        <v>21</v>
      </c>
      <c r="N21">
        <v>5612111</v>
      </c>
      <c r="O21" t="s">
        <v>22</v>
      </c>
      <c r="P21">
        <v>0</v>
      </c>
      <c r="Q21">
        <v>100006789</v>
      </c>
      <c r="R21">
        <v>3</v>
      </c>
      <c r="S21" t="s">
        <v>23</v>
      </c>
      <c r="T21" t="s">
        <v>24</v>
      </c>
    </row>
    <row r="22" spans="1:20" customFormat="1" x14ac:dyDescent="0.2">
      <c r="A22" t="s">
        <v>19</v>
      </c>
      <c r="B22">
        <v>11</v>
      </c>
      <c r="C22">
        <v>553</v>
      </c>
      <c r="D22">
        <v>59002000</v>
      </c>
      <c r="E22" t="s">
        <v>25</v>
      </c>
      <c r="G22">
        <v>0</v>
      </c>
      <c r="H22">
        <v>11866</v>
      </c>
      <c r="I22">
        <v>0</v>
      </c>
      <c r="K22">
        <v>50</v>
      </c>
      <c r="L22" t="s">
        <v>21</v>
      </c>
      <c r="N22">
        <v>5612111</v>
      </c>
      <c r="O22" t="s">
        <v>22</v>
      </c>
      <c r="P22">
        <v>0</v>
      </c>
      <c r="Q22">
        <v>100006789</v>
      </c>
      <c r="R22">
        <v>2</v>
      </c>
      <c r="S22" t="s">
        <v>23</v>
      </c>
      <c r="T22" t="s">
        <v>24</v>
      </c>
    </row>
    <row r="23" spans="1:20" x14ac:dyDescent="0.2">
      <c r="E23"/>
      <c r="F23"/>
      <c r="G23"/>
      <c r="H23"/>
      <c r="I23"/>
      <c r="J23" s="54"/>
      <c r="K23"/>
      <c r="L23"/>
    </row>
    <row r="26" spans="1:20" x14ac:dyDescent="0.2">
      <c r="H26" s="45"/>
    </row>
  </sheetData>
  <mergeCells count="1">
    <mergeCell ref="E9:F9"/>
  </mergeCells>
  <pageMargins left="0.75" right="0.75" top="1" bottom="1" header="0.5" footer="0.5"/>
  <pageSetup scale="69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1">
    <pageSetUpPr fitToPage="1"/>
  </sheetPr>
  <dimension ref="A1:T638"/>
  <sheetViews>
    <sheetView workbookViewId="0">
      <selection activeCell="A26" sqref="A26"/>
    </sheetView>
  </sheetViews>
  <sheetFormatPr defaultRowHeight="10.5" x14ac:dyDescent="0.2"/>
  <cols>
    <col min="1" max="1" width="5.7109375" style="62" customWidth="1"/>
    <col min="2" max="2" width="18.7109375" style="62" customWidth="1"/>
    <col min="3" max="3" width="13.28515625" style="271" customWidth="1"/>
    <col min="4" max="4" width="14.42578125" style="272" bestFit="1" customWidth="1"/>
    <col min="5" max="5" width="18.28515625" style="273" customWidth="1"/>
    <col min="6" max="6" width="0.85546875" style="62" customWidth="1"/>
    <col min="7" max="7" width="18" style="275" customWidth="1"/>
    <col min="8" max="8" width="16.85546875" style="276" bestFit="1" customWidth="1"/>
    <col min="9" max="9" width="1" style="276" customWidth="1"/>
    <col min="10" max="10" width="16.85546875" style="275" customWidth="1"/>
    <col min="11" max="11" width="18.5703125" style="276" bestFit="1" customWidth="1"/>
    <col min="12" max="12" width="2.42578125" style="62" customWidth="1"/>
    <col min="13" max="13" width="32" style="62" customWidth="1"/>
    <col min="14" max="14" width="16.5703125" style="62" customWidth="1"/>
    <col min="15" max="15" width="10.7109375" style="62" customWidth="1"/>
    <col min="16" max="16" width="12.7109375" style="62" customWidth="1"/>
    <col min="17" max="17" width="11.42578125" style="62" customWidth="1"/>
    <col min="18" max="18" width="13.42578125" style="62" customWidth="1"/>
    <col min="19" max="20" width="9.7109375" style="62" customWidth="1"/>
    <col min="21" max="16384" width="9.140625" style="62"/>
  </cols>
  <sheetData>
    <row r="1" spans="1:13" ht="18" x14ac:dyDescent="0.2">
      <c r="A1" s="55"/>
      <c r="B1" s="55" t="s">
        <v>26</v>
      </c>
      <c r="C1" s="56"/>
      <c r="D1" s="56"/>
      <c r="E1" s="57"/>
      <c r="F1" s="58"/>
      <c r="G1" s="59"/>
      <c r="H1" s="56"/>
      <c r="I1" s="60"/>
      <c r="J1" s="61"/>
      <c r="K1" s="60"/>
      <c r="L1" s="55"/>
    </row>
    <row r="2" spans="1:13" ht="15" x14ac:dyDescent="0.2">
      <c r="A2" s="55"/>
      <c r="B2" s="55"/>
      <c r="C2" s="56"/>
      <c r="D2" s="56"/>
      <c r="E2" s="63"/>
      <c r="F2" s="64" t="s">
        <v>27</v>
      </c>
      <c r="G2" s="65"/>
      <c r="H2" s="66"/>
      <c r="I2" s="60"/>
      <c r="J2" s="61"/>
      <c r="K2" s="60"/>
      <c r="L2" s="55"/>
    </row>
    <row r="3" spans="1:13" ht="15" x14ac:dyDescent="0.2">
      <c r="A3" s="55"/>
      <c r="B3" s="55"/>
      <c r="C3" s="56"/>
      <c r="D3" s="67"/>
      <c r="E3" s="68"/>
      <c r="F3" s="65" t="s">
        <v>28</v>
      </c>
      <c r="G3" s="69"/>
      <c r="H3" s="70"/>
      <c r="I3" s="60"/>
      <c r="J3" s="61"/>
      <c r="K3" s="60"/>
      <c r="L3" s="55"/>
    </row>
    <row r="4" spans="1:13" ht="14.25" x14ac:dyDescent="0.2">
      <c r="A4" s="71"/>
      <c r="B4" s="55"/>
      <c r="C4" s="56"/>
      <c r="D4" s="67"/>
      <c r="E4" s="68"/>
      <c r="F4" s="72"/>
      <c r="G4" s="73">
        <v>36831</v>
      </c>
      <c r="H4" s="74"/>
      <c r="I4" s="75"/>
      <c r="J4" s="61"/>
      <c r="K4" s="75"/>
      <c r="L4" s="71"/>
    </row>
    <row r="5" spans="1:13" ht="15.75" x14ac:dyDescent="0.2">
      <c r="A5" s="71"/>
      <c r="B5" s="55"/>
      <c r="C5" s="56"/>
      <c r="D5" s="76"/>
      <c r="E5" s="77"/>
      <c r="F5" s="55"/>
      <c r="G5" s="78"/>
      <c r="H5" s="79"/>
      <c r="I5" s="79"/>
      <c r="J5" s="76"/>
      <c r="K5" s="80"/>
      <c r="L5" s="71"/>
    </row>
    <row r="6" spans="1:13" ht="12.75" x14ac:dyDescent="0.2">
      <c r="A6" s="81"/>
      <c r="B6" s="81"/>
      <c r="C6" s="82"/>
      <c r="D6" s="83" t="s">
        <v>29</v>
      </c>
      <c r="E6" s="84"/>
      <c r="F6" s="85"/>
      <c r="G6" s="86" t="s">
        <v>30</v>
      </c>
      <c r="H6" s="87"/>
      <c r="I6" s="88"/>
      <c r="J6" s="83" t="s">
        <v>31</v>
      </c>
      <c r="K6" s="89"/>
      <c r="L6" s="81"/>
    </row>
    <row r="7" spans="1:13" s="96" customFormat="1" ht="12.75" x14ac:dyDescent="0.2">
      <c r="A7" s="81"/>
      <c r="B7" s="90"/>
      <c r="C7" s="91"/>
      <c r="D7" s="92" t="s">
        <v>32</v>
      </c>
      <c r="E7" s="93" t="s">
        <v>33</v>
      </c>
      <c r="F7" s="94"/>
      <c r="G7" s="92" t="s">
        <v>32</v>
      </c>
      <c r="H7" s="95" t="s">
        <v>33</v>
      </c>
      <c r="I7" s="95"/>
      <c r="J7" s="92" t="s">
        <v>32</v>
      </c>
      <c r="K7" s="95" t="s">
        <v>33</v>
      </c>
      <c r="L7" s="81"/>
    </row>
    <row r="8" spans="1:13" s="107" customFormat="1" ht="12.75" x14ac:dyDescent="0.2">
      <c r="A8" s="97" t="s">
        <v>34</v>
      </c>
      <c r="B8" s="98"/>
      <c r="C8" s="99"/>
      <c r="D8" s="100"/>
      <c r="E8" s="101"/>
      <c r="F8" s="98"/>
      <c r="G8" s="102"/>
      <c r="H8" s="103"/>
      <c r="I8" s="104"/>
      <c r="J8" s="105"/>
      <c r="K8" s="104"/>
      <c r="L8" s="106"/>
    </row>
    <row r="9" spans="1:13" s="114" customFormat="1" ht="12.75" x14ac:dyDescent="0.2">
      <c r="A9" s="106"/>
      <c r="B9" s="108" t="s">
        <v>35</v>
      </c>
      <c r="C9" s="99" t="s">
        <v>36</v>
      </c>
      <c r="D9" s="109"/>
      <c r="E9" s="110">
        <v>2812868683.98</v>
      </c>
      <c r="F9" s="108"/>
      <c r="G9" s="110"/>
      <c r="H9" s="110">
        <f>2705712409+136361352.8+45086791.09</f>
        <v>2887160552.8900003</v>
      </c>
      <c r="I9" s="111"/>
      <c r="J9" s="112"/>
      <c r="K9" s="111">
        <f>H9-E9</f>
        <v>74291868.910000324</v>
      </c>
      <c r="L9" s="106"/>
      <c r="M9" s="113"/>
    </row>
    <row r="10" spans="1:13" s="114" customFormat="1" ht="12.75" x14ac:dyDescent="0.2">
      <c r="A10" s="115"/>
      <c r="B10" s="116" t="s">
        <v>37</v>
      </c>
      <c r="C10" s="91" t="s">
        <v>38</v>
      </c>
      <c r="D10" s="109"/>
      <c r="E10" s="110">
        <v>3168</v>
      </c>
      <c r="F10" s="117"/>
      <c r="G10" s="118" t="s">
        <v>39</v>
      </c>
      <c r="H10" s="119">
        <v>0</v>
      </c>
      <c r="I10" s="119"/>
      <c r="J10" s="120"/>
      <c r="K10" s="119">
        <f>H10-E10</f>
        <v>-3168</v>
      </c>
      <c r="L10" s="115"/>
    </row>
    <row r="11" spans="1:13" s="107" customFormat="1" ht="12.75" x14ac:dyDescent="0.2">
      <c r="A11" s="81"/>
      <c r="B11" s="90"/>
      <c r="C11" s="91"/>
      <c r="D11" s="121"/>
      <c r="E11" s="119"/>
      <c r="F11" s="117"/>
      <c r="G11" s="118"/>
      <c r="H11" s="111"/>
      <c r="I11" s="119"/>
      <c r="J11" s="120"/>
      <c r="K11" s="119"/>
      <c r="L11" s="81"/>
    </row>
    <row r="12" spans="1:13" s="107" customFormat="1" ht="12.75" x14ac:dyDescent="0.2">
      <c r="A12" s="122" t="s">
        <v>40</v>
      </c>
      <c r="B12" s="98"/>
      <c r="C12" s="123"/>
      <c r="D12" s="124"/>
      <c r="E12" s="125"/>
      <c r="F12" s="126"/>
      <c r="G12" s="127"/>
      <c r="H12" s="128"/>
      <c r="I12" s="111"/>
      <c r="J12" s="112"/>
      <c r="K12" s="111"/>
      <c r="L12" s="98"/>
    </row>
    <row r="13" spans="1:13" s="114" customFormat="1" ht="12.75" x14ac:dyDescent="0.2">
      <c r="A13" s="98"/>
      <c r="B13" s="108" t="s">
        <v>41</v>
      </c>
      <c r="C13" s="129" t="s">
        <v>42</v>
      </c>
      <c r="D13" s="109"/>
      <c r="E13" s="110">
        <v>-2806289620.8600001</v>
      </c>
      <c r="F13" s="108"/>
      <c r="G13" s="110"/>
      <c r="H13" s="110">
        <f>-1586854.06-2762819946-92946785.55-4456855.96-4557522.03-25-50+75</f>
        <v>-2866367963.6000004</v>
      </c>
      <c r="I13" s="111"/>
      <c r="J13" s="112"/>
      <c r="K13" s="111">
        <f>H13-E13</f>
        <v>-60078342.740000248</v>
      </c>
      <c r="L13" s="98"/>
      <c r="M13" s="113"/>
    </row>
    <row r="14" spans="1:13" s="114" customFormat="1" ht="12.75" x14ac:dyDescent="0.2">
      <c r="A14" s="115"/>
      <c r="B14" s="117" t="s">
        <v>43</v>
      </c>
      <c r="C14" s="130" t="s">
        <v>44</v>
      </c>
      <c r="D14" s="131"/>
      <c r="E14" s="110"/>
      <c r="F14" s="132"/>
      <c r="G14" s="133" t="s">
        <v>39</v>
      </c>
      <c r="H14" s="119">
        <v>0</v>
      </c>
      <c r="I14" s="134"/>
      <c r="J14" s="120"/>
      <c r="K14" s="119">
        <f>H14-E14</f>
        <v>0</v>
      </c>
      <c r="L14" s="115"/>
    </row>
    <row r="15" spans="1:13" s="107" customFormat="1" ht="12.75" x14ac:dyDescent="0.2">
      <c r="A15" s="115"/>
      <c r="B15" s="90"/>
      <c r="C15" s="91"/>
      <c r="D15" s="135"/>
      <c r="E15" s="136"/>
      <c r="F15" s="115"/>
      <c r="G15" s="137"/>
      <c r="H15" s="138"/>
      <c r="I15" s="138"/>
      <c r="J15" s="137"/>
      <c r="K15" s="138"/>
      <c r="L15" s="115"/>
    </row>
    <row r="16" spans="1:13" s="107" customFormat="1" ht="12.75" x14ac:dyDescent="0.2">
      <c r="A16" s="115"/>
      <c r="B16" s="90" t="s">
        <v>45</v>
      </c>
      <c r="C16" s="91"/>
      <c r="D16" s="139">
        <f>(SUBTOTAL(9,D9:D15))</f>
        <v>0</v>
      </c>
      <c r="E16" s="140">
        <f>(SUBTOTAL(9,E9:E15))</f>
        <v>6582231.1199998856</v>
      </c>
      <c r="F16" s="141"/>
      <c r="G16" s="142" t="s">
        <v>39</v>
      </c>
      <c r="H16" s="140">
        <f>(SUBTOTAL(9,H9:H15))</f>
        <v>20792589.289999962</v>
      </c>
      <c r="I16" s="143">
        <f>(SUBTOTAL(9,I9:I15))</f>
        <v>0</v>
      </c>
      <c r="J16" s="142">
        <f>(SUBTOTAL(9,J9:J15))</f>
        <v>0</v>
      </c>
      <c r="K16" s="140">
        <f>(SUBTOTAL(9,K9:K15))</f>
        <v>14210358.170000076</v>
      </c>
      <c r="L16" s="115"/>
    </row>
    <row r="17" spans="1:14" s="107" customFormat="1" ht="12.75" x14ac:dyDescent="0.2">
      <c r="A17" s="81"/>
      <c r="B17" s="90"/>
      <c r="C17" s="91"/>
      <c r="D17" s="144"/>
      <c r="E17" s="145"/>
      <c r="F17" s="115"/>
      <c r="G17" s="146"/>
      <c r="H17" s="147"/>
      <c r="I17" s="147"/>
      <c r="J17" s="148"/>
      <c r="K17" s="149"/>
      <c r="L17" s="81"/>
    </row>
    <row r="18" spans="1:14" s="107" customFormat="1" ht="12.75" x14ac:dyDescent="0.2">
      <c r="A18" s="122" t="s">
        <v>46</v>
      </c>
      <c r="B18" s="98"/>
      <c r="C18" s="129"/>
      <c r="D18" s="150"/>
      <c r="E18" s="151"/>
      <c r="F18" s="152"/>
      <c r="G18" s="153"/>
      <c r="H18" s="104"/>
      <c r="I18" s="104"/>
      <c r="J18" s="105"/>
      <c r="K18" s="104"/>
      <c r="L18" s="98"/>
    </row>
    <row r="19" spans="1:14" s="114" customFormat="1" ht="12.75" x14ac:dyDescent="0.2">
      <c r="A19" s="98"/>
      <c r="B19" s="108" t="s">
        <v>47</v>
      </c>
      <c r="C19" s="129" t="s">
        <v>48</v>
      </c>
      <c r="D19" s="109"/>
      <c r="E19" s="110">
        <v>2888896.54</v>
      </c>
      <c r="F19" s="154"/>
      <c r="G19" s="155" t="s">
        <v>39</v>
      </c>
      <c r="H19" s="110"/>
      <c r="I19" s="111"/>
      <c r="J19" s="112"/>
      <c r="K19" s="111">
        <f>H19-E19</f>
        <v>-2888896.54</v>
      </c>
      <c r="L19" s="98"/>
      <c r="M19" s="113"/>
    </row>
    <row r="20" spans="1:14" s="114" customFormat="1" ht="12.75" x14ac:dyDescent="0.2">
      <c r="A20" s="156"/>
      <c r="B20" s="157" t="s">
        <v>49</v>
      </c>
      <c r="C20" s="158" t="s">
        <v>50</v>
      </c>
      <c r="D20" s="159">
        <v>0</v>
      </c>
      <c r="E20" s="110">
        <v>7587870.1600000001</v>
      </c>
      <c r="F20" s="160"/>
      <c r="G20" s="161" t="s">
        <v>39</v>
      </c>
      <c r="H20" s="110"/>
      <c r="I20" s="162"/>
      <c r="J20" s="161" t="s">
        <v>39</v>
      </c>
      <c r="K20" s="163">
        <f>H20-E20</f>
        <v>-7587870.1600000001</v>
      </c>
      <c r="L20" s="156"/>
    </row>
    <row r="21" spans="1:14" s="114" customFormat="1" ht="12.75" x14ac:dyDescent="0.2">
      <c r="A21" s="156"/>
      <c r="B21" s="157" t="s">
        <v>51</v>
      </c>
      <c r="C21" s="158"/>
      <c r="D21" s="164"/>
      <c r="E21" s="165">
        <v>2852063</v>
      </c>
      <c r="F21" s="160"/>
      <c r="G21" s="161"/>
      <c r="H21" s="110"/>
      <c r="I21" s="162"/>
      <c r="J21" s="161"/>
      <c r="K21" s="163"/>
      <c r="L21" s="156"/>
    </row>
    <row r="22" spans="1:14" s="174" customFormat="1" ht="23.25" thickBot="1" x14ac:dyDescent="0.25">
      <c r="A22" s="156"/>
      <c r="B22" s="166" t="s">
        <v>52</v>
      </c>
      <c r="C22" s="167" t="s">
        <v>53</v>
      </c>
      <c r="D22" s="168"/>
      <c r="E22" s="165">
        <v>46851777</v>
      </c>
      <c r="F22" s="169"/>
      <c r="G22" s="170" t="s">
        <v>39</v>
      </c>
      <c r="H22" s="171"/>
      <c r="I22" s="172"/>
      <c r="J22" s="170" t="s">
        <v>39</v>
      </c>
      <c r="K22" s="173">
        <f>H22-E22</f>
        <v>-46851777</v>
      </c>
      <c r="L22" s="156"/>
    </row>
    <row r="23" spans="1:14" s="174" customFormat="1" ht="13.5" thickBot="1" x14ac:dyDescent="0.25">
      <c r="A23" s="156"/>
      <c r="B23" s="157" t="s">
        <v>52</v>
      </c>
      <c r="C23" s="175"/>
      <c r="D23" s="176"/>
      <c r="E23" s="177">
        <v>4353153</v>
      </c>
      <c r="F23" s="160"/>
      <c r="G23" s="161" t="s">
        <v>39</v>
      </c>
      <c r="H23" s="178"/>
      <c r="I23" s="162"/>
      <c r="J23" s="161" t="s">
        <v>39</v>
      </c>
      <c r="K23" s="163">
        <f>H23-E23</f>
        <v>-4353153</v>
      </c>
      <c r="L23" s="156"/>
    </row>
    <row r="24" spans="1:14" s="174" customFormat="1" ht="12.75" x14ac:dyDescent="0.2">
      <c r="A24" s="156"/>
      <c r="B24" s="157" t="s">
        <v>54</v>
      </c>
      <c r="C24" s="175"/>
      <c r="D24" s="176"/>
      <c r="E24" s="179"/>
      <c r="F24" s="160"/>
      <c r="G24" s="161" t="s">
        <v>39</v>
      </c>
      <c r="H24" s="178"/>
      <c r="I24" s="162"/>
      <c r="J24" s="161" t="s">
        <v>39</v>
      </c>
      <c r="K24" s="163">
        <f>H24-E24</f>
        <v>0</v>
      </c>
      <c r="L24" s="156"/>
    </row>
    <row r="25" spans="1:14" s="174" customFormat="1" ht="12.75" x14ac:dyDescent="0.2">
      <c r="A25" s="156"/>
      <c r="B25" s="157" t="s">
        <v>55</v>
      </c>
      <c r="C25" s="175" t="s">
        <v>56</v>
      </c>
      <c r="D25" s="176"/>
      <c r="E25" s="179"/>
      <c r="F25" s="160"/>
      <c r="G25" s="161" t="s">
        <v>39</v>
      </c>
      <c r="H25" s="178"/>
      <c r="I25" s="162"/>
      <c r="J25" s="161" t="s">
        <v>39</v>
      </c>
      <c r="K25" s="163">
        <f>H25-E25</f>
        <v>0</v>
      </c>
      <c r="L25" s="156"/>
      <c r="N25" s="180"/>
    </row>
    <row r="26" spans="1:14" s="174" customFormat="1" ht="12.75" x14ac:dyDescent="0.2">
      <c r="A26" s="181"/>
      <c r="B26" s="157" t="s">
        <v>57</v>
      </c>
      <c r="C26" s="175"/>
      <c r="D26" s="176"/>
      <c r="E26" s="179"/>
      <c r="F26" s="160"/>
      <c r="G26" s="161" t="s">
        <v>39</v>
      </c>
      <c r="H26" s="178"/>
      <c r="I26" s="162"/>
      <c r="J26" s="161" t="s">
        <v>39</v>
      </c>
      <c r="K26" s="163">
        <f>H26-E26</f>
        <v>0</v>
      </c>
      <c r="L26" s="181"/>
      <c r="M26" s="182"/>
    </row>
    <row r="27" spans="1:14" s="191" customFormat="1" ht="12.75" x14ac:dyDescent="0.2">
      <c r="A27" s="81"/>
      <c r="B27" s="90"/>
      <c r="C27" s="183"/>
      <c r="D27" s="184"/>
      <c r="E27" s="185"/>
      <c r="F27" s="186"/>
      <c r="G27" s="187"/>
      <c r="H27" s="188"/>
      <c r="I27" s="188"/>
      <c r="J27" s="189"/>
      <c r="K27" s="190"/>
      <c r="L27" s="81"/>
    </row>
    <row r="28" spans="1:14" s="197" customFormat="1" ht="12.75" x14ac:dyDescent="0.2">
      <c r="A28" s="192" t="s">
        <v>58</v>
      </c>
      <c r="B28" s="193"/>
      <c r="C28" s="194"/>
      <c r="D28" s="195"/>
      <c r="E28" s="125"/>
      <c r="F28" s="196"/>
      <c r="G28" s="127"/>
      <c r="H28" s="128"/>
      <c r="I28" s="111"/>
      <c r="J28" s="112"/>
      <c r="K28" s="111"/>
      <c r="L28" s="106"/>
    </row>
    <row r="29" spans="1:14" s="200" customFormat="1" ht="12.75" x14ac:dyDescent="0.2">
      <c r="A29" s="106"/>
      <c r="B29" s="196" t="s">
        <v>59</v>
      </c>
      <c r="C29" s="194" t="s">
        <v>60</v>
      </c>
      <c r="D29" s="109"/>
      <c r="E29" s="110">
        <v>-1623735.18</v>
      </c>
      <c r="F29" s="196"/>
      <c r="G29" s="198"/>
      <c r="H29" s="111"/>
      <c r="I29" s="111"/>
      <c r="J29" s="112"/>
      <c r="K29" s="111">
        <f t="shared" ref="K29:K36" si="0">H29-E29</f>
        <v>1623735.18</v>
      </c>
      <c r="L29" s="106"/>
      <c r="M29" s="199"/>
    </row>
    <row r="30" spans="1:14" s="200" customFormat="1" ht="12.75" x14ac:dyDescent="0.2">
      <c r="A30" s="193"/>
      <c r="B30" s="196" t="s">
        <v>61</v>
      </c>
      <c r="C30" s="129"/>
      <c r="D30" s="201"/>
      <c r="E30" s="125"/>
      <c r="F30" s="196"/>
      <c r="G30" s="198"/>
      <c r="H30" s="111"/>
      <c r="I30" s="111"/>
      <c r="J30" s="112" t="s">
        <v>39</v>
      </c>
      <c r="K30" s="111">
        <f t="shared" si="0"/>
        <v>0</v>
      </c>
      <c r="L30" s="193"/>
    </row>
    <row r="31" spans="1:14" s="200" customFormat="1" ht="12.75" x14ac:dyDescent="0.2">
      <c r="A31" s="193"/>
      <c r="B31" s="196" t="s">
        <v>62</v>
      </c>
      <c r="C31" s="129" t="s">
        <v>63</v>
      </c>
      <c r="D31" s="109"/>
      <c r="E31" s="110">
        <v>-3905955.6</v>
      </c>
      <c r="F31" s="196"/>
      <c r="G31" s="198" t="s">
        <v>39</v>
      </c>
      <c r="H31" s="110"/>
      <c r="I31" s="111"/>
      <c r="J31" s="112"/>
      <c r="K31" s="111">
        <f t="shared" si="0"/>
        <v>3905955.6</v>
      </c>
      <c r="L31" s="193"/>
      <c r="M31" s="199"/>
    </row>
    <row r="32" spans="1:14" s="200" customFormat="1" ht="12.75" x14ac:dyDescent="0.2">
      <c r="A32" s="202"/>
      <c r="B32" s="203" t="s">
        <v>64</v>
      </c>
      <c r="C32" s="204" t="s">
        <v>65</v>
      </c>
      <c r="D32" s="131"/>
      <c r="E32" s="110">
        <v>-13576320</v>
      </c>
      <c r="F32" s="196"/>
      <c r="G32" s="112" t="s">
        <v>39</v>
      </c>
      <c r="H32" s="110"/>
      <c r="I32" s="111"/>
      <c r="J32" s="112" t="s">
        <v>39</v>
      </c>
      <c r="K32" s="205">
        <f t="shared" si="0"/>
        <v>13576320</v>
      </c>
      <c r="L32" s="202"/>
    </row>
    <row r="33" spans="1:14" s="210" customFormat="1" ht="12.75" x14ac:dyDescent="0.2">
      <c r="A33" s="202"/>
      <c r="B33" s="206" t="s">
        <v>66</v>
      </c>
      <c r="C33" s="175" t="s">
        <v>67</v>
      </c>
      <c r="D33" s="207"/>
      <c r="E33" s="165">
        <v>-675376</v>
      </c>
      <c r="F33" s="208"/>
      <c r="G33" s="161" t="s">
        <v>39</v>
      </c>
      <c r="H33" s="209"/>
      <c r="I33" s="179"/>
      <c r="J33" s="161" t="s">
        <v>39</v>
      </c>
      <c r="K33" s="163">
        <f t="shared" si="0"/>
        <v>675376</v>
      </c>
      <c r="L33" s="202"/>
    </row>
    <row r="34" spans="1:14" s="210" customFormat="1" ht="12.75" x14ac:dyDescent="0.2">
      <c r="A34" s="202"/>
      <c r="B34" s="206" t="s">
        <v>68</v>
      </c>
      <c r="C34" s="175" t="s">
        <v>69</v>
      </c>
      <c r="D34" s="207"/>
      <c r="E34" s="179"/>
      <c r="F34" s="208"/>
      <c r="G34" s="161" t="s">
        <v>39</v>
      </c>
      <c r="H34" s="209"/>
      <c r="I34" s="179"/>
      <c r="J34" s="161" t="s">
        <v>39</v>
      </c>
      <c r="K34" s="163">
        <f t="shared" si="0"/>
        <v>0</v>
      </c>
      <c r="L34" s="202"/>
      <c r="N34" s="180"/>
    </row>
    <row r="35" spans="1:14" s="210" customFormat="1" ht="12.75" x14ac:dyDescent="0.2">
      <c r="A35" s="202"/>
      <c r="B35" s="206" t="s">
        <v>70</v>
      </c>
      <c r="C35" s="175" t="s">
        <v>69</v>
      </c>
      <c r="D35" s="207"/>
      <c r="E35" s="179"/>
      <c r="F35" s="208"/>
      <c r="G35" s="161" t="s">
        <v>39</v>
      </c>
      <c r="H35" s="209"/>
      <c r="I35" s="179"/>
      <c r="J35" s="161" t="s">
        <v>39</v>
      </c>
      <c r="K35" s="163">
        <f t="shared" si="0"/>
        <v>0</v>
      </c>
      <c r="L35" s="202"/>
    </row>
    <row r="36" spans="1:14" s="210" customFormat="1" ht="12.75" x14ac:dyDescent="0.2">
      <c r="A36" s="115"/>
      <c r="B36" s="211" t="s">
        <v>71</v>
      </c>
      <c r="C36" s="212" t="s">
        <v>69</v>
      </c>
      <c r="D36" s="213"/>
      <c r="E36" s="214"/>
      <c r="F36" s="215"/>
      <c r="G36" s="216" t="s">
        <v>39</v>
      </c>
      <c r="H36" s="214"/>
      <c r="I36" s="214"/>
      <c r="J36" s="216" t="s">
        <v>39</v>
      </c>
      <c r="K36" s="214">
        <f t="shared" si="0"/>
        <v>0</v>
      </c>
      <c r="L36" s="115"/>
      <c r="M36" s="217"/>
    </row>
    <row r="37" spans="1:14" ht="12.75" x14ac:dyDescent="0.2">
      <c r="A37" s="115"/>
      <c r="B37" s="90"/>
      <c r="C37" s="91"/>
      <c r="D37" s="218"/>
      <c r="E37" s="219"/>
      <c r="F37" s="117"/>
      <c r="G37" s="220"/>
      <c r="H37" s="219"/>
      <c r="I37" s="219"/>
      <c r="J37" s="220"/>
      <c r="K37" s="219"/>
      <c r="L37" s="115"/>
    </row>
    <row r="38" spans="1:14" ht="12.75" x14ac:dyDescent="0.2">
      <c r="A38" s="115"/>
      <c r="B38" s="90" t="s">
        <v>45</v>
      </c>
      <c r="C38" s="56"/>
      <c r="D38" s="221">
        <f>(SUBTOTAL(9,D19:D37))</f>
        <v>0</v>
      </c>
      <c r="E38" s="222">
        <f>(SUBTOTAL(9,E19:E37))</f>
        <v>44752372.920000002</v>
      </c>
      <c r="F38" s="223"/>
      <c r="G38" s="224">
        <f>(SUBTOTAL(9,G19:G37))</f>
        <v>0</v>
      </c>
      <c r="H38" s="222">
        <f>(SUBTOTAL(9,H19:H37))</f>
        <v>0</v>
      </c>
      <c r="I38" s="222"/>
      <c r="J38" s="224">
        <f>(SUBTOTAL(9,J19:J37))</f>
        <v>0</v>
      </c>
      <c r="K38" s="222">
        <f>(SUBTOTAL(9,K19:K37))</f>
        <v>-41900309.920000002</v>
      </c>
      <c r="L38" s="115"/>
    </row>
    <row r="39" spans="1:14" ht="12.75" x14ac:dyDescent="0.2">
      <c r="A39" s="225"/>
      <c r="B39" s="90"/>
      <c r="C39" s="56"/>
      <c r="D39" s="226"/>
      <c r="E39" s="222"/>
      <c r="F39" s="223"/>
      <c r="G39" s="224"/>
      <c r="H39" s="222"/>
      <c r="I39" s="222"/>
      <c r="J39" s="224"/>
      <c r="K39" s="222"/>
      <c r="L39" s="225"/>
    </row>
    <row r="40" spans="1:14" ht="13.5" thickBot="1" x14ac:dyDescent="0.25">
      <c r="A40" s="147" t="s">
        <v>72</v>
      </c>
      <c r="B40" s="181"/>
      <c r="C40" s="227"/>
      <c r="D40" s="228"/>
      <c r="E40" s="134"/>
      <c r="F40" s="132"/>
      <c r="G40" s="229"/>
      <c r="H40" s="134"/>
      <c r="I40" s="134"/>
      <c r="J40" s="230"/>
      <c r="K40" s="134"/>
      <c r="L40" s="147"/>
    </row>
    <row r="41" spans="1:14" s="191" customFormat="1" ht="13.5" thickBot="1" x14ac:dyDescent="0.25">
      <c r="A41" s="181"/>
      <c r="B41" s="132" t="s">
        <v>73</v>
      </c>
      <c r="C41" s="231"/>
      <c r="D41" s="232">
        <v>0</v>
      </c>
      <c r="E41" s="177">
        <f>-17050522+1531140</f>
        <v>-15519382</v>
      </c>
      <c r="F41" s="132"/>
      <c r="G41" s="233">
        <v>0</v>
      </c>
      <c r="H41" s="134">
        <v>0</v>
      </c>
      <c r="I41" s="134"/>
      <c r="J41" s="230">
        <v>0</v>
      </c>
      <c r="K41" s="134">
        <f t="shared" ref="K41:K48" si="1">H41-E41</f>
        <v>15519382</v>
      </c>
      <c r="L41" s="181"/>
    </row>
    <row r="42" spans="1:14" s="191" customFormat="1" ht="12.75" x14ac:dyDescent="0.2">
      <c r="A42" s="181"/>
      <c r="B42" s="186" t="s">
        <v>74</v>
      </c>
      <c r="C42" s="231"/>
      <c r="D42" s="232">
        <v>0</v>
      </c>
      <c r="E42" s="134"/>
      <c r="F42" s="132"/>
      <c r="G42" s="233">
        <v>0</v>
      </c>
      <c r="H42" s="134">
        <v>0</v>
      </c>
      <c r="I42" s="134"/>
      <c r="J42" s="230">
        <v>0</v>
      </c>
      <c r="K42" s="134">
        <f t="shared" si="1"/>
        <v>0</v>
      </c>
      <c r="L42" s="181"/>
    </row>
    <row r="43" spans="1:14" s="191" customFormat="1" ht="12.75" x14ac:dyDescent="0.2">
      <c r="A43" s="181"/>
      <c r="B43" s="186" t="s">
        <v>75</v>
      </c>
      <c r="C43" s="231"/>
      <c r="D43" s="232">
        <v>0</v>
      </c>
      <c r="E43" s="134"/>
      <c r="F43" s="132"/>
      <c r="G43" s="233">
        <v>0</v>
      </c>
      <c r="H43" s="134">
        <v>0</v>
      </c>
      <c r="I43" s="134"/>
      <c r="J43" s="230">
        <v>0</v>
      </c>
      <c r="K43" s="134">
        <f t="shared" si="1"/>
        <v>0</v>
      </c>
      <c r="L43" s="181"/>
    </row>
    <row r="44" spans="1:14" s="191" customFormat="1" ht="12.75" x14ac:dyDescent="0.2">
      <c r="A44" s="181"/>
      <c r="B44" s="186" t="s">
        <v>76</v>
      </c>
      <c r="C44" s="231"/>
      <c r="D44" s="232">
        <v>0</v>
      </c>
      <c r="E44" s="234"/>
      <c r="F44" s="132"/>
      <c r="G44" s="233">
        <v>0</v>
      </c>
      <c r="H44" s="134">
        <v>0</v>
      </c>
      <c r="I44" s="134"/>
      <c r="J44" s="230">
        <v>0</v>
      </c>
      <c r="K44" s="134">
        <f t="shared" si="1"/>
        <v>0</v>
      </c>
      <c r="L44" s="181"/>
    </row>
    <row r="45" spans="1:14" s="191" customFormat="1" ht="12.75" x14ac:dyDescent="0.2">
      <c r="A45" s="181"/>
      <c r="B45" s="132" t="s">
        <v>77</v>
      </c>
      <c r="C45" s="235"/>
      <c r="D45" s="232">
        <v>0</v>
      </c>
      <c r="E45" s="234"/>
      <c r="F45" s="132"/>
      <c r="G45" s="233">
        <v>0</v>
      </c>
      <c r="H45" s="134">
        <v>0</v>
      </c>
      <c r="I45" s="134"/>
      <c r="J45" s="230">
        <v>0</v>
      </c>
      <c r="K45" s="134">
        <f t="shared" si="1"/>
        <v>0</v>
      </c>
      <c r="L45" s="181"/>
    </row>
    <row r="46" spans="1:14" s="191" customFormat="1" ht="12.75" x14ac:dyDescent="0.2">
      <c r="A46" s="115"/>
      <c r="B46" s="186" t="s">
        <v>78</v>
      </c>
      <c r="C46" s="236"/>
      <c r="D46" s="237">
        <v>0</v>
      </c>
      <c r="E46" s="165">
        <f>6274-210434</f>
        <v>-204160</v>
      </c>
      <c r="F46" s="186"/>
      <c r="G46" s="238">
        <v>0</v>
      </c>
      <c r="H46" s="134">
        <v>0</v>
      </c>
      <c r="I46" s="134"/>
      <c r="J46" s="230">
        <v>0</v>
      </c>
      <c r="K46" s="134">
        <f t="shared" si="1"/>
        <v>204160</v>
      </c>
      <c r="L46" s="115"/>
    </row>
    <row r="47" spans="1:14" ht="12.75" x14ac:dyDescent="0.2">
      <c r="A47" s="115"/>
      <c r="B47" s="186" t="s">
        <v>79</v>
      </c>
      <c r="C47" s="236" t="s">
        <v>80</v>
      </c>
      <c r="D47" s="237">
        <v>0</v>
      </c>
      <c r="E47" s="165">
        <f>-244877-325926</f>
        <v>-570803</v>
      </c>
      <c r="F47" s="186"/>
      <c r="G47" s="238">
        <v>0</v>
      </c>
      <c r="H47" s="110">
        <v>-109416101.90000001</v>
      </c>
      <c r="I47" s="134"/>
      <c r="J47" s="230">
        <v>0</v>
      </c>
      <c r="K47" s="134">
        <f t="shared" si="1"/>
        <v>-108845298.90000001</v>
      </c>
      <c r="L47" s="115"/>
      <c r="M47" s="239"/>
    </row>
    <row r="48" spans="1:14" ht="12.75" x14ac:dyDescent="0.2">
      <c r="A48" s="115"/>
      <c r="B48" s="240" t="s">
        <v>81</v>
      </c>
      <c r="C48" s="236" t="s">
        <v>82</v>
      </c>
      <c r="D48" s="237">
        <v>0</v>
      </c>
      <c r="E48" s="111"/>
      <c r="F48" s="186"/>
      <c r="G48" s="238">
        <v>0</v>
      </c>
      <c r="H48" s="110">
        <v>-629429.15</v>
      </c>
      <c r="I48" s="134"/>
      <c r="J48" s="230">
        <v>0</v>
      </c>
      <c r="K48" s="134">
        <f t="shared" si="1"/>
        <v>-629429.15</v>
      </c>
      <c r="L48" s="115"/>
      <c r="M48" s="239"/>
    </row>
    <row r="49" spans="1:13" ht="12.75" x14ac:dyDescent="0.2">
      <c r="A49" s="115"/>
      <c r="B49" s="240" t="s">
        <v>83</v>
      </c>
      <c r="C49" s="236">
        <v>64011200</v>
      </c>
      <c r="D49" s="237"/>
      <c r="E49" s="111"/>
      <c r="F49" s="186"/>
      <c r="G49" s="238"/>
      <c r="H49" s="110">
        <v>-169105.01</v>
      </c>
      <c r="I49" s="134"/>
      <c r="J49" s="230"/>
      <c r="K49" s="134"/>
      <c r="L49" s="115"/>
      <c r="M49" s="239"/>
    </row>
    <row r="50" spans="1:13" ht="12.75" x14ac:dyDescent="0.2">
      <c r="A50" s="241"/>
      <c r="B50" s="186" t="s">
        <v>84</v>
      </c>
      <c r="C50" s="231" t="s">
        <v>85</v>
      </c>
      <c r="D50" s="237">
        <v>0</v>
      </c>
      <c r="E50" s="111"/>
      <c r="F50" s="186"/>
      <c r="G50" s="238">
        <v>0</v>
      </c>
      <c r="H50" s="134">
        <v>0</v>
      </c>
      <c r="I50" s="134"/>
      <c r="J50" s="230">
        <v>0</v>
      </c>
      <c r="K50" s="134">
        <f t="shared" ref="K50:K57" si="2">H50-E50</f>
        <v>0</v>
      </c>
      <c r="L50" s="241"/>
      <c r="M50" s="239"/>
    </row>
    <row r="51" spans="1:13" s="239" customFormat="1" ht="12.75" x14ac:dyDescent="0.2">
      <c r="A51" s="241"/>
      <c r="B51" s="186" t="s">
        <v>86</v>
      </c>
      <c r="C51" s="231"/>
      <c r="D51" s="237">
        <v>0</v>
      </c>
      <c r="E51" s="111"/>
      <c r="F51" s="186"/>
      <c r="G51" s="238">
        <v>0</v>
      </c>
      <c r="H51" s="134">
        <v>0</v>
      </c>
      <c r="I51" s="134"/>
      <c r="J51" s="230">
        <v>0</v>
      </c>
      <c r="K51" s="134">
        <f t="shared" si="2"/>
        <v>0</v>
      </c>
      <c r="L51" s="241"/>
    </row>
    <row r="52" spans="1:13" s="239" customFormat="1" ht="12.75" x14ac:dyDescent="0.2">
      <c r="A52" s="241"/>
      <c r="B52" s="186" t="s">
        <v>87</v>
      </c>
      <c r="C52" s="231"/>
      <c r="D52" s="237"/>
      <c r="E52" s="111"/>
      <c r="F52" s="186"/>
      <c r="G52" s="238">
        <v>0</v>
      </c>
      <c r="H52" s="134">
        <v>0</v>
      </c>
      <c r="I52" s="134"/>
      <c r="J52" s="230">
        <v>0</v>
      </c>
      <c r="K52" s="134">
        <f t="shared" si="2"/>
        <v>0</v>
      </c>
      <c r="L52" s="241"/>
    </row>
    <row r="53" spans="1:13" s="239" customFormat="1" ht="12.75" x14ac:dyDescent="0.2">
      <c r="A53" s="241"/>
      <c r="B53" s="186" t="s">
        <v>88</v>
      </c>
      <c r="C53" s="231"/>
      <c r="D53" s="237"/>
      <c r="E53" s="111"/>
      <c r="F53" s="186"/>
      <c r="G53" s="238">
        <v>0</v>
      </c>
      <c r="H53" s="134">
        <v>0</v>
      </c>
      <c r="I53" s="134"/>
      <c r="J53" s="230">
        <v>0</v>
      </c>
      <c r="K53" s="134">
        <f t="shared" si="2"/>
        <v>0</v>
      </c>
      <c r="L53" s="241"/>
    </row>
    <row r="54" spans="1:13" s="239" customFormat="1" ht="12.75" x14ac:dyDescent="0.2">
      <c r="A54" s="241"/>
      <c r="B54" s="186" t="s">
        <v>89</v>
      </c>
      <c r="C54" s="231"/>
      <c r="D54" s="237">
        <v>0</v>
      </c>
      <c r="E54" s="111"/>
      <c r="F54" s="186"/>
      <c r="G54" s="238">
        <v>0</v>
      </c>
      <c r="H54" s="134">
        <v>0</v>
      </c>
      <c r="I54" s="134"/>
      <c r="J54" s="230">
        <v>0</v>
      </c>
      <c r="K54" s="134">
        <f t="shared" si="2"/>
        <v>0</v>
      </c>
      <c r="L54" s="241"/>
    </row>
    <row r="55" spans="1:13" s="239" customFormat="1" ht="13.5" thickBot="1" x14ac:dyDescent="0.25">
      <c r="A55" s="241"/>
      <c r="B55" s="186" t="s">
        <v>90</v>
      </c>
      <c r="C55" s="231"/>
      <c r="D55" s="237"/>
      <c r="E55" s="111"/>
      <c r="F55" s="186"/>
      <c r="G55" s="238">
        <v>0</v>
      </c>
      <c r="H55" s="134">
        <v>0</v>
      </c>
      <c r="I55" s="134"/>
      <c r="J55" s="230">
        <v>0</v>
      </c>
      <c r="K55" s="134">
        <f t="shared" si="2"/>
        <v>0</v>
      </c>
      <c r="L55" s="241"/>
    </row>
    <row r="56" spans="1:13" s="239" customFormat="1" ht="13.5" thickBot="1" x14ac:dyDescent="0.25">
      <c r="A56" s="241"/>
      <c r="B56" s="186" t="s">
        <v>91</v>
      </c>
      <c r="C56" s="231"/>
      <c r="D56" s="237">
        <v>0</v>
      </c>
      <c r="E56" s="177">
        <f>2478741+3189452+8146079</f>
        <v>13814272</v>
      </c>
      <c r="F56" s="186"/>
      <c r="G56" s="238">
        <v>0</v>
      </c>
      <c r="H56" s="134">
        <v>0</v>
      </c>
      <c r="I56" s="134"/>
      <c r="J56" s="230">
        <v>0</v>
      </c>
      <c r="K56" s="134">
        <f t="shared" si="2"/>
        <v>-13814272</v>
      </c>
      <c r="L56" s="241"/>
    </row>
    <row r="57" spans="1:13" s="239" customFormat="1" ht="12.75" x14ac:dyDescent="0.2">
      <c r="A57" s="241"/>
      <c r="B57" s="186" t="s">
        <v>92</v>
      </c>
      <c r="C57" s="231"/>
      <c r="D57" s="237">
        <v>0</v>
      </c>
      <c r="E57" s="165">
        <f>-5089272+1049944</f>
        <v>-4039328</v>
      </c>
      <c r="F57" s="186"/>
      <c r="G57" s="238">
        <v>0</v>
      </c>
      <c r="H57" s="134">
        <v>0</v>
      </c>
      <c r="I57" s="134"/>
      <c r="J57" s="230">
        <v>0</v>
      </c>
      <c r="K57" s="134">
        <f t="shared" si="2"/>
        <v>4039328</v>
      </c>
      <c r="L57" s="241"/>
    </row>
    <row r="58" spans="1:13" s="239" customFormat="1" ht="12.75" x14ac:dyDescent="0.2">
      <c r="A58" s="115"/>
      <c r="B58" s="90"/>
      <c r="C58" s="91"/>
      <c r="D58" s="218"/>
      <c r="E58" s="219"/>
      <c r="F58" s="117"/>
      <c r="G58" s="242"/>
      <c r="H58" s="219"/>
      <c r="I58" s="219"/>
      <c r="J58" s="242"/>
      <c r="K58" s="219"/>
      <c r="L58" s="115"/>
    </row>
    <row r="59" spans="1:13" ht="12.75" x14ac:dyDescent="0.2">
      <c r="A59" s="115"/>
      <c r="B59" s="90" t="s">
        <v>45</v>
      </c>
      <c r="C59" s="56"/>
      <c r="D59" s="226">
        <f>(SUBTOTAL(9,D41:D58))</f>
        <v>0</v>
      </c>
      <c r="E59" s="222">
        <f>(SUBTOTAL(9,E41:E58))</f>
        <v>-6519401</v>
      </c>
      <c r="F59" s="223"/>
      <c r="G59" s="224">
        <f>(SUBTOTAL(9,G41:G58))</f>
        <v>0</v>
      </c>
      <c r="H59" s="222">
        <f>(SUBTOTAL(9,H41:H58))</f>
        <v>-110214636.06000002</v>
      </c>
      <c r="I59" s="222"/>
      <c r="J59" s="224">
        <f>(SUBTOTAL(9,J41:J58))</f>
        <v>0</v>
      </c>
      <c r="K59" s="222">
        <f>(SUBTOTAL(9,K41:K58))</f>
        <v>-103526130.05000001</v>
      </c>
      <c r="L59" s="115"/>
    </row>
    <row r="60" spans="1:13" ht="13.5" thickBot="1" x14ac:dyDescent="0.25">
      <c r="A60" s="225"/>
      <c r="B60" s="90"/>
      <c r="C60" s="183"/>
      <c r="D60" s="243"/>
      <c r="E60" s="244"/>
      <c r="F60" s="240"/>
      <c r="G60" s="245"/>
      <c r="H60" s="244"/>
      <c r="I60" s="244"/>
      <c r="J60" s="245"/>
      <c r="K60" s="246"/>
      <c r="L60" s="225"/>
    </row>
    <row r="61" spans="1:13" s="197" customFormat="1" ht="13.5" thickTop="1" x14ac:dyDescent="0.2">
      <c r="A61" s="115" t="s">
        <v>93</v>
      </c>
      <c r="B61" s="90"/>
      <c r="C61" s="56"/>
      <c r="D61" s="247">
        <f>SUBTOTAL(9,D9:D59)</f>
        <v>0</v>
      </c>
      <c r="E61" s="222">
        <f>SUBTOTAL(9,E9:E59)</f>
        <v>44815203.03999988</v>
      </c>
      <c r="F61" s="223"/>
      <c r="G61" s="224">
        <f>SUBTOTAL(9,G9:G59)</f>
        <v>0</v>
      </c>
      <c r="H61" s="222">
        <f>SUBTOTAL(9,H9:H59)</f>
        <v>-89422046.770000055</v>
      </c>
      <c r="I61" s="222"/>
      <c r="J61" s="224">
        <f>SUBTOTAL(9,J9:J59)</f>
        <v>0</v>
      </c>
      <c r="K61" s="222">
        <f>SUBTOTAL(9,K9:K59)</f>
        <v>-131216081.79999995</v>
      </c>
      <c r="L61" s="115"/>
    </row>
    <row r="62" spans="1:13" ht="12.75" x14ac:dyDescent="0.2">
      <c r="A62" s="115"/>
      <c r="B62" s="90"/>
      <c r="C62" s="56"/>
      <c r="D62" s="247"/>
      <c r="E62" s="222"/>
      <c r="F62" s="223"/>
      <c r="G62" s="224"/>
      <c r="H62" s="222"/>
      <c r="I62" s="222"/>
      <c r="J62" s="224"/>
      <c r="K62" s="222">
        <f>H61-E61-K61</f>
        <v>-3021168.0099999905</v>
      </c>
      <c r="L62" s="115"/>
    </row>
    <row r="63" spans="1:13" ht="12.75" x14ac:dyDescent="0.2">
      <c r="A63" s="225"/>
      <c r="B63" s="90"/>
      <c r="C63" s="56"/>
      <c r="D63" s="247"/>
      <c r="E63" s="222"/>
      <c r="F63" s="223"/>
      <c r="G63" s="224"/>
      <c r="H63" s="222"/>
      <c r="I63" s="222"/>
      <c r="J63" s="224"/>
      <c r="K63" s="222"/>
      <c r="L63" s="225"/>
    </row>
    <row r="64" spans="1:13" s="250" customFormat="1" ht="11.25" x14ac:dyDescent="0.2">
      <c r="A64" s="117" t="s">
        <v>94</v>
      </c>
      <c r="B64" s="116"/>
      <c r="C64" s="248"/>
      <c r="D64" s="247"/>
      <c r="E64" s="249"/>
      <c r="F64" s="223"/>
      <c r="G64" s="224"/>
      <c r="H64" s="111"/>
      <c r="I64" s="222"/>
      <c r="J64" s="224"/>
      <c r="K64" s="134"/>
      <c r="L64" s="117"/>
    </row>
    <row r="65" spans="1:12" s="250" customFormat="1" ht="11.25" x14ac:dyDescent="0.2">
      <c r="A65" s="117"/>
      <c r="B65" s="116" t="s">
        <v>95</v>
      </c>
      <c r="C65" s="248" t="s">
        <v>96</v>
      </c>
      <c r="D65" s="247"/>
      <c r="E65" s="249"/>
      <c r="F65" s="223"/>
      <c r="G65" s="224"/>
      <c r="H65" s="111"/>
      <c r="I65" s="222"/>
      <c r="J65" s="224"/>
      <c r="K65" s="134">
        <f t="shared" ref="K65:K71" si="3">H65-E65</f>
        <v>0</v>
      </c>
      <c r="L65" s="117"/>
    </row>
    <row r="66" spans="1:12" s="250" customFormat="1" ht="11.25" x14ac:dyDescent="0.2">
      <c r="A66" s="117"/>
      <c r="B66" s="116" t="s">
        <v>97</v>
      </c>
      <c r="C66" s="248" t="s">
        <v>98</v>
      </c>
      <c r="D66" s="247"/>
      <c r="E66" s="249"/>
      <c r="F66" s="223"/>
      <c r="G66" s="224"/>
      <c r="H66" s="111"/>
      <c r="I66" s="222"/>
      <c r="J66" s="224"/>
      <c r="K66" s="134">
        <f t="shared" si="3"/>
        <v>0</v>
      </c>
      <c r="L66" s="117"/>
    </row>
    <row r="67" spans="1:12" s="250" customFormat="1" ht="11.25" x14ac:dyDescent="0.2">
      <c r="A67" s="117"/>
      <c r="B67" s="116" t="s">
        <v>79</v>
      </c>
      <c r="C67" s="248" t="s">
        <v>99</v>
      </c>
      <c r="D67" s="247"/>
      <c r="E67" s="249"/>
      <c r="F67" s="223"/>
      <c r="G67" s="224"/>
      <c r="H67" s="111"/>
      <c r="I67" s="222"/>
      <c r="J67" s="224"/>
      <c r="K67" s="134">
        <f t="shared" si="3"/>
        <v>0</v>
      </c>
      <c r="L67" s="117"/>
    </row>
    <row r="68" spans="1:12" s="250" customFormat="1" ht="11.25" x14ac:dyDescent="0.2">
      <c r="A68" s="117"/>
      <c r="B68" s="116" t="s">
        <v>100</v>
      </c>
      <c r="C68" s="248" t="s">
        <v>101</v>
      </c>
      <c r="D68" s="247"/>
      <c r="E68" s="249"/>
      <c r="F68" s="223"/>
      <c r="G68" s="224"/>
      <c r="H68" s="111"/>
      <c r="I68" s="222"/>
      <c r="J68" s="224"/>
      <c r="K68" s="134">
        <f t="shared" si="3"/>
        <v>0</v>
      </c>
      <c r="L68" s="117"/>
    </row>
    <row r="69" spans="1:12" s="250" customFormat="1" ht="11.25" x14ac:dyDescent="0.2">
      <c r="A69" s="117"/>
      <c r="B69" s="116" t="s">
        <v>102</v>
      </c>
      <c r="C69" s="248" t="s">
        <v>103</v>
      </c>
      <c r="D69" s="247"/>
      <c r="E69" s="249"/>
      <c r="F69" s="223"/>
      <c r="G69" s="224"/>
      <c r="H69" s="111"/>
      <c r="I69" s="222"/>
      <c r="J69" s="224"/>
      <c r="K69" s="134">
        <f t="shared" si="3"/>
        <v>0</v>
      </c>
      <c r="L69" s="117"/>
    </row>
    <row r="70" spans="1:12" s="250" customFormat="1" ht="11.25" x14ac:dyDescent="0.2">
      <c r="A70" s="117"/>
      <c r="B70" s="116" t="s">
        <v>104</v>
      </c>
      <c r="C70" s="248" t="s">
        <v>104</v>
      </c>
      <c r="D70" s="251"/>
      <c r="E70" s="252"/>
      <c r="F70" s="253"/>
      <c r="G70" s="254"/>
      <c r="H70" s="111"/>
      <c r="I70" s="255"/>
      <c r="J70" s="254"/>
      <c r="K70" s="134">
        <f t="shared" si="3"/>
        <v>0</v>
      </c>
      <c r="L70" s="117"/>
    </row>
    <row r="71" spans="1:12" s="250" customFormat="1" ht="11.25" x14ac:dyDescent="0.2">
      <c r="A71" s="117"/>
      <c r="B71" s="116" t="s">
        <v>105</v>
      </c>
      <c r="C71" s="56" t="s">
        <v>106</v>
      </c>
      <c r="D71" s="256"/>
      <c r="E71" s="257"/>
      <c r="F71" s="117"/>
      <c r="G71" s="258"/>
      <c r="H71" s="257"/>
      <c r="I71" s="257"/>
      <c r="J71" s="258"/>
      <c r="K71" s="134">
        <f t="shared" si="3"/>
        <v>0</v>
      </c>
      <c r="L71" s="117"/>
    </row>
    <row r="72" spans="1:12" ht="12.75" x14ac:dyDescent="0.2">
      <c r="A72" s="115"/>
      <c r="B72" s="90"/>
      <c r="C72" s="56"/>
      <c r="D72" s="259">
        <v>0</v>
      </c>
      <c r="E72" s="260">
        <v>0</v>
      </c>
      <c r="F72" s="261"/>
      <c r="G72" s="262">
        <v>0</v>
      </c>
      <c r="H72" s="260">
        <v>0</v>
      </c>
      <c r="I72" s="260"/>
      <c r="J72" s="262">
        <v>0</v>
      </c>
      <c r="K72" s="260">
        <f>(SUBTOTAL(9,K65:K71))</f>
        <v>0</v>
      </c>
      <c r="L72" s="115"/>
    </row>
    <row r="73" spans="1:12" ht="13.5" thickBot="1" x14ac:dyDescent="0.25">
      <c r="A73" s="115"/>
      <c r="B73" s="90"/>
      <c r="C73" s="56"/>
      <c r="D73" s="263"/>
      <c r="E73" s="264"/>
      <c r="F73" s="240"/>
      <c r="G73" s="265"/>
      <c r="H73" s="264"/>
      <c r="I73" s="264"/>
      <c r="J73" s="265"/>
      <c r="K73" s="264"/>
      <c r="L73" s="115"/>
    </row>
    <row r="74" spans="1:12" ht="13.5" thickTop="1" x14ac:dyDescent="0.2">
      <c r="A74" s="115"/>
      <c r="B74" s="90" t="s">
        <v>107</v>
      </c>
      <c r="C74" s="56"/>
      <c r="D74" s="247">
        <f>SUBTOTAL(9,D9:D73)</f>
        <v>0</v>
      </c>
      <c r="E74" s="222">
        <f>SUBTOTAL(9,E9:E73)</f>
        <v>44815203.03999988</v>
      </c>
      <c r="F74" s="223"/>
      <c r="G74" s="224">
        <f>SUBTOTAL(9,G9:G73)</f>
        <v>0</v>
      </c>
      <c r="H74" s="222">
        <f>SUBTOTAL(9,H9:H73)</f>
        <v>-89422046.770000055</v>
      </c>
      <c r="I74" s="222"/>
      <c r="J74" s="224">
        <f>SUBTOTAL(9,J9:J73)</f>
        <v>0</v>
      </c>
      <c r="K74" s="222">
        <f>SUBTOTAL(9,K9:K73)</f>
        <v>-134237249.80999994</v>
      </c>
      <c r="L74" s="115"/>
    </row>
    <row r="75" spans="1:12" ht="12.75" x14ac:dyDescent="0.2">
      <c r="A75" s="115"/>
      <c r="B75" s="55"/>
      <c r="C75" s="56"/>
      <c r="D75" s="247"/>
      <c r="E75" s="222"/>
      <c r="F75" s="223"/>
      <c r="G75" s="224"/>
      <c r="H75" s="222"/>
      <c r="I75" s="222"/>
      <c r="J75" s="224"/>
      <c r="K75" s="222"/>
      <c r="L75" s="115"/>
    </row>
    <row r="76" spans="1:12" ht="13.5" thickBot="1" x14ac:dyDescent="0.25">
      <c r="A76" s="115"/>
      <c r="B76" s="90" t="s">
        <v>108</v>
      </c>
      <c r="C76" s="56"/>
      <c r="D76" s="221"/>
      <c r="E76" s="266">
        <f>-3523859+48339063-0.96</f>
        <v>44815203.039999999</v>
      </c>
      <c r="F76" s="223">
        <v>660123</v>
      </c>
      <c r="G76" s="267"/>
      <c r="H76" s="266">
        <f>-89253016.84+0.08</f>
        <v>-89253016.760000005</v>
      </c>
      <c r="I76" s="222"/>
      <c r="J76" s="224"/>
      <c r="K76" s="222">
        <f>H76-E76</f>
        <v>-134068219.80000001</v>
      </c>
      <c r="L76" s="115"/>
    </row>
    <row r="77" spans="1:12" ht="13.5" thickTop="1" x14ac:dyDescent="0.2">
      <c r="A77" s="115"/>
      <c r="B77" s="90" t="s">
        <v>109</v>
      </c>
      <c r="C77" s="56"/>
      <c r="D77" s="247"/>
      <c r="E77" s="222">
        <f>ROUND(+E74-E76,2)</f>
        <v>0</v>
      </c>
      <c r="F77" s="223"/>
      <c r="G77" s="224" t="s">
        <v>110</v>
      </c>
      <c r="H77" s="222">
        <f>ROUND(+H74-H76,2)</f>
        <v>-169030.01</v>
      </c>
      <c r="I77" s="222"/>
      <c r="J77" s="224"/>
      <c r="K77" s="222">
        <f>H77-E77</f>
        <v>-169030.01</v>
      </c>
      <c r="L77" s="115"/>
    </row>
    <row r="78" spans="1:12" ht="12.75" x14ac:dyDescent="0.2">
      <c r="A78" s="115"/>
      <c r="B78" s="90"/>
      <c r="C78" s="56"/>
      <c r="D78" s="67"/>
      <c r="E78" s="268"/>
      <c r="F78" s="269"/>
      <c r="G78" s="61"/>
      <c r="H78" s="222" t="s">
        <v>111</v>
      </c>
      <c r="I78" s="75"/>
      <c r="J78" s="61"/>
      <c r="K78" s="75"/>
      <c r="L78" s="115"/>
    </row>
    <row r="79" spans="1:12" ht="18" x14ac:dyDescent="0.2">
      <c r="A79" s="55"/>
      <c r="B79" s="55"/>
      <c r="C79" s="56"/>
      <c r="D79" s="56"/>
      <c r="E79" s="57"/>
      <c r="F79" s="58"/>
      <c r="G79" s="59"/>
      <c r="H79" s="56"/>
      <c r="I79" s="60"/>
      <c r="J79" s="61"/>
      <c r="K79" s="60"/>
      <c r="L79" s="55"/>
    </row>
    <row r="80" spans="1:12" ht="11.25" thickBot="1" x14ac:dyDescent="0.25">
      <c r="A80" s="107"/>
      <c r="B80" s="270"/>
      <c r="F80" s="274"/>
    </row>
    <row r="81" spans="1:14" x14ac:dyDescent="0.2">
      <c r="A81" s="277" t="s">
        <v>112</v>
      </c>
      <c r="B81" s="278"/>
      <c r="F81" s="274"/>
    </row>
    <row r="82" spans="1:14" ht="11.25" thickBot="1" x14ac:dyDescent="0.25">
      <c r="A82" s="279" t="s">
        <v>113</v>
      </c>
      <c r="B82" s="280"/>
      <c r="F82" s="274"/>
    </row>
    <row r="83" spans="1:14" x14ac:dyDescent="0.2">
      <c r="A83" s="107"/>
      <c r="B83" s="270"/>
      <c r="F83" s="274"/>
    </row>
    <row r="84" spans="1:14" x14ac:dyDescent="0.2">
      <c r="A84" s="281" t="s">
        <v>114</v>
      </c>
      <c r="F84" s="274"/>
      <c r="M84" s="197"/>
      <c r="N84" s="282"/>
    </row>
    <row r="85" spans="1:14" x14ac:dyDescent="0.2">
      <c r="A85" s="283" t="s">
        <v>115</v>
      </c>
      <c r="B85" s="284"/>
      <c r="D85" s="285"/>
      <c r="E85" s="286"/>
      <c r="F85" s="287"/>
      <c r="J85" s="288"/>
      <c r="K85" s="289"/>
      <c r="M85" s="197"/>
      <c r="N85" s="282"/>
    </row>
    <row r="86" spans="1:14" s="300" customFormat="1" ht="11.25" x14ac:dyDescent="0.2">
      <c r="A86" s="290"/>
      <c r="B86" s="291" t="s">
        <v>116</v>
      </c>
      <c r="C86" s="292"/>
      <c r="D86" s="293"/>
      <c r="E86" s="294"/>
      <c r="F86" s="295"/>
      <c r="G86" s="296"/>
      <c r="H86" s="297"/>
      <c r="I86" s="297"/>
      <c r="J86" s="298">
        <v>-11132.72</v>
      </c>
      <c r="K86" s="299"/>
    </row>
    <row r="87" spans="1:14" s="310" customFormat="1" ht="11.25" x14ac:dyDescent="0.2">
      <c r="A87" s="301" t="s">
        <v>117</v>
      </c>
      <c r="B87" s="301" t="s">
        <v>118</v>
      </c>
      <c r="C87" s="302" t="s">
        <v>119</v>
      </c>
      <c r="D87" s="303">
        <v>36526</v>
      </c>
      <c r="E87" s="304" t="s">
        <v>120</v>
      </c>
      <c r="F87" s="305"/>
      <c r="G87" s="306"/>
      <c r="H87" s="307"/>
      <c r="I87" s="307"/>
      <c r="J87" s="308">
        <v>-0.15</v>
      </c>
      <c r="K87" s="309"/>
    </row>
    <row r="88" spans="1:14" s="300" customFormat="1" ht="11.25" x14ac:dyDescent="0.2">
      <c r="A88" s="301" t="s">
        <v>117</v>
      </c>
      <c r="B88" s="301" t="s">
        <v>118</v>
      </c>
      <c r="C88" s="302" t="s">
        <v>119</v>
      </c>
      <c r="D88" s="303">
        <v>36557</v>
      </c>
      <c r="E88" s="304" t="s">
        <v>120</v>
      </c>
      <c r="F88" s="295"/>
      <c r="G88" s="296"/>
      <c r="H88" s="297"/>
      <c r="I88" s="297"/>
      <c r="J88" s="308">
        <v>802.75</v>
      </c>
      <c r="K88" s="299"/>
    </row>
    <row r="89" spans="1:14" s="300" customFormat="1" ht="11.25" x14ac:dyDescent="0.2">
      <c r="A89" s="301" t="s">
        <v>117</v>
      </c>
      <c r="B89" s="301" t="s">
        <v>118</v>
      </c>
      <c r="C89" s="302" t="s">
        <v>119</v>
      </c>
      <c r="D89" s="303">
        <v>36617</v>
      </c>
      <c r="E89" s="304" t="s">
        <v>120</v>
      </c>
      <c r="F89" s="295"/>
      <c r="G89" s="296"/>
      <c r="H89" s="297"/>
      <c r="I89" s="297"/>
      <c r="J89" s="308">
        <v>-701.8</v>
      </c>
      <c r="K89" s="299"/>
    </row>
    <row r="90" spans="1:14" s="300" customFormat="1" ht="11.25" x14ac:dyDescent="0.2">
      <c r="A90" s="301" t="s">
        <v>117</v>
      </c>
      <c r="B90" s="301" t="s">
        <v>118</v>
      </c>
      <c r="C90" s="302" t="s">
        <v>119</v>
      </c>
      <c r="D90" s="303">
        <v>36647</v>
      </c>
      <c r="E90" s="304" t="s">
        <v>120</v>
      </c>
      <c r="F90" s="295"/>
      <c r="G90" s="296"/>
      <c r="H90" s="297"/>
      <c r="I90" s="297"/>
      <c r="J90" s="308">
        <v>36065.730000000003</v>
      </c>
      <c r="K90" s="299"/>
    </row>
    <row r="91" spans="1:14" s="300" customFormat="1" ht="11.25" x14ac:dyDescent="0.2">
      <c r="A91" s="301" t="s">
        <v>117</v>
      </c>
      <c r="B91" s="301" t="s">
        <v>118</v>
      </c>
      <c r="C91" s="302" t="s">
        <v>119</v>
      </c>
      <c r="D91" s="303">
        <v>36678</v>
      </c>
      <c r="E91" s="304" t="s">
        <v>120</v>
      </c>
      <c r="F91" s="295"/>
      <c r="G91" s="296"/>
      <c r="H91" s="297"/>
      <c r="I91" s="297"/>
      <c r="J91" s="308">
        <v>367899.73</v>
      </c>
      <c r="K91" s="299"/>
    </row>
    <row r="92" spans="1:14" s="300" customFormat="1" ht="11.25" x14ac:dyDescent="0.2">
      <c r="A92" s="301" t="s">
        <v>117</v>
      </c>
      <c r="B92" s="301" t="s">
        <v>118</v>
      </c>
      <c r="C92" s="302" t="s">
        <v>119</v>
      </c>
      <c r="D92" s="303">
        <v>36708</v>
      </c>
      <c r="E92" s="304" t="s">
        <v>120</v>
      </c>
      <c r="F92" s="295"/>
      <c r="G92" s="296"/>
      <c r="H92" s="297"/>
      <c r="I92" s="297"/>
      <c r="J92" s="308">
        <v>-14022.21</v>
      </c>
      <c r="K92" s="299"/>
    </row>
    <row r="93" spans="1:14" s="300" customFormat="1" ht="11.25" x14ac:dyDescent="0.2">
      <c r="A93" s="301" t="s">
        <v>117</v>
      </c>
      <c r="B93" s="301" t="s">
        <v>118</v>
      </c>
      <c r="C93" s="302" t="s">
        <v>119</v>
      </c>
      <c r="D93" s="303">
        <v>36739</v>
      </c>
      <c r="E93" s="304" t="s">
        <v>120</v>
      </c>
      <c r="F93" s="295"/>
      <c r="G93" s="296"/>
      <c r="H93" s="297"/>
      <c r="I93" s="297"/>
      <c r="J93" s="308">
        <v>1035.21</v>
      </c>
      <c r="K93" s="299"/>
    </row>
    <row r="94" spans="1:14" s="300" customFormat="1" ht="11.25" x14ac:dyDescent="0.2">
      <c r="A94" s="301" t="s">
        <v>117</v>
      </c>
      <c r="B94" s="301" t="s">
        <v>118</v>
      </c>
      <c r="C94" s="302" t="s">
        <v>119</v>
      </c>
      <c r="D94" s="303">
        <v>36770</v>
      </c>
      <c r="E94" s="304" t="s">
        <v>120</v>
      </c>
      <c r="F94" s="295"/>
      <c r="G94" s="296"/>
      <c r="H94" s="297"/>
      <c r="I94" s="297"/>
      <c r="J94" s="308">
        <v>-549</v>
      </c>
      <c r="K94" s="299"/>
    </row>
    <row r="95" spans="1:14" s="300" customFormat="1" ht="11.25" x14ac:dyDescent="0.2">
      <c r="A95" s="301" t="s">
        <v>117</v>
      </c>
      <c r="B95" s="301" t="s">
        <v>118</v>
      </c>
      <c r="C95" s="302" t="s">
        <v>119</v>
      </c>
      <c r="D95" s="303">
        <v>36800</v>
      </c>
      <c r="E95" s="304" t="s">
        <v>120</v>
      </c>
      <c r="F95" s="295"/>
      <c r="G95" s="296"/>
      <c r="H95" s="297"/>
      <c r="I95" s="297"/>
      <c r="J95" s="308">
        <v>787140.54</v>
      </c>
      <c r="K95" s="299"/>
    </row>
    <row r="96" spans="1:14" s="300" customFormat="1" ht="11.25" x14ac:dyDescent="0.2">
      <c r="A96" s="301" t="s">
        <v>121</v>
      </c>
      <c r="B96" s="301" t="s">
        <v>118</v>
      </c>
      <c r="C96" s="302" t="s">
        <v>119</v>
      </c>
      <c r="D96" s="303">
        <v>36708</v>
      </c>
      <c r="E96" s="304" t="s">
        <v>120</v>
      </c>
      <c r="F96" s="295"/>
      <c r="G96" s="296"/>
      <c r="H96" s="297"/>
      <c r="I96" s="297"/>
      <c r="J96" s="308">
        <v>-149305.59</v>
      </c>
      <c r="K96" s="299"/>
    </row>
    <row r="97" spans="1:11" s="300" customFormat="1" ht="11.25" x14ac:dyDescent="0.2">
      <c r="A97" s="301" t="s">
        <v>121</v>
      </c>
      <c r="B97" s="301" t="s">
        <v>118</v>
      </c>
      <c r="C97" s="302" t="s">
        <v>119</v>
      </c>
      <c r="D97" s="303">
        <v>36739</v>
      </c>
      <c r="E97" s="304" t="s">
        <v>120</v>
      </c>
      <c r="F97" s="295"/>
      <c r="G97" s="296"/>
      <c r="H97" s="297"/>
      <c r="I97" s="297"/>
      <c r="J97" s="308">
        <v>7493.6</v>
      </c>
      <c r="K97" s="299"/>
    </row>
    <row r="98" spans="1:11" s="300" customFormat="1" ht="11.25" x14ac:dyDescent="0.2">
      <c r="A98" s="301" t="s">
        <v>121</v>
      </c>
      <c r="B98" s="301" t="s">
        <v>118</v>
      </c>
      <c r="C98" s="302" t="s">
        <v>119</v>
      </c>
      <c r="D98" s="303">
        <v>36770</v>
      </c>
      <c r="E98" s="304" t="s">
        <v>120</v>
      </c>
      <c r="F98" s="295"/>
      <c r="G98" s="296"/>
      <c r="H98" s="297"/>
      <c r="I98" s="297"/>
      <c r="J98" s="308">
        <v>-35527.85</v>
      </c>
      <c r="K98" s="299"/>
    </row>
    <row r="99" spans="1:11" s="311" customFormat="1" ht="21" customHeight="1" x14ac:dyDescent="0.2">
      <c r="A99" s="311" t="s">
        <v>122</v>
      </c>
      <c r="B99" s="311" t="s">
        <v>123</v>
      </c>
      <c r="C99" s="312" t="s">
        <v>124</v>
      </c>
      <c r="D99" s="313">
        <v>36800</v>
      </c>
      <c r="E99" s="442" t="s">
        <v>125</v>
      </c>
      <c r="F99" s="442"/>
      <c r="G99" s="442"/>
      <c r="H99" s="442"/>
      <c r="J99" s="315">
        <v>-148806</v>
      </c>
    </row>
    <row r="100" spans="1:11" s="311" customFormat="1" ht="12.75" customHeight="1" x14ac:dyDescent="0.2">
      <c r="A100" s="311" t="s">
        <v>126</v>
      </c>
      <c r="B100" s="311" t="s">
        <v>127</v>
      </c>
      <c r="C100" s="312" t="s">
        <v>128</v>
      </c>
      <c r="D100" s="313">
        <v>36800</v>
      </c>
      <c r="E100" s="442" t="s">
        <v>129</v>
      </c>
      <c r="F100" s="442"/>
      <c r="G100" s="442"/>
      <c r="H100" s="442"/>
      <c r="J100" s="315">
        <v>-45200</v>
      </c>
    </row>
    <row r="101" spans="1:11" s="311" customFormat="1" ht="20.25" customHeight="1" x14ac:dyDescent="0.2">
      <c r="A101" s="311" t="s">
        <v>24</v>
      </c>
      <c r="B101" s="311" t="s">
        <v>130</v>
      </c>
      <c r="C101" s="312" t="s">
        <v>131</v>
      </c>
      <c r="D101" s="313">
        <v>36800</v>
      </c>
      <c r="E101" s="442" t="s">
        <v>132</v>
      </c>
      <c r="F101" s="442"/>
      <c r="G101" s="442"/>
      <c r="H101" s="442"/>
      <c r="J101" s="315">
        <v>-33898</v>
      </c>
    </row>
    <row r="102" spans="1:11" s="311" customFormat="1" x14ac:dyDescent="0.2">
      <c r="A102" s="311" t="s">
        <v>126</v>
      </c>
      <c r="B102" s="311" t="s">
        <v>133</v>
      </c>
      <c r="C102" s="312" t="s">
        <v>124</v>
      </c>
      <c r="D102" s="313">
        <v>36373</v>
      </c>
      <c r="E102" s="311" t="s">
        <v>134</v>
      </c>
      <c r="J102" s="315">
        <v>-16771.990000000002</v>
      </c>
    </row>
    <row r="103" spans="1:11" s="311" customFormat="1" x14ac:dyDescent="0.2">
      <c r="A103" s="311" t="s">
        <v>24</v>
      </c>
      <c r="B103" s="311" t="s">
        <v>135</v>
      </c>
      <c r="C103" s="312" t="s">
        <v>131</v>
      </c>
      <c r="D103" s="313">
        <v>36800</v>
      </c>
      <c r="E103" s="311" t="s">
        <v>136</v>
      </c>
      <c r="J103" s="315">
        <v>-15000</v>
      </c>
    </row>
    <row r="104" spans="1:11" s="311" customFormat="1" x14ac:dyDescent="0.2">
      <c r="A104" s="311" t="s">
        <v>126</v>
      </c>
      <c r="B104" s="311" t="s">
        <v>133</v>
      </c>
      <c r="C104" s="312" t="s">
        <v>124</v>
      </c>
      <c r="D104" s="313">
        <v>36708</v>
      </c>
      <c r="E104" s="311" t="s">
        <v>137</v>
      </c>
      <c r="J104" s="315">
        <v>-14650.58</v>
      </c>
    </row>
    <row r="105" spans="1:11" s="311" customFormat="1" x14ac:dyDescent="0.2">
      <c r="A105" s="311" t="s">
        <v>126</v>
      </c>
      <c r="B105" s="311" t="s">
        <v>133</v>
      </c>
      <c r="C105" s="312" t="s">
        <v>124</v>
      </c>
      <c r="D105" s="313">
        <v>36739</v>
      </c>
      <c r="E105" s="311" t="s">
        <v>138</v>
      </c>
      <c r="J105" s="315">
        <v>-14505.24</v>
      </c>
    </row>
    <row r="106" spans="1:11" s="311" customFormat="1" x14ac:dyDescent="0.2">
      <c r="A106" s="311" t="s">
        <v>24</v>
      </c>
      <c r="B106" s="311" t="s">
        <v>139</v>
      </c>
      <c r="C106" s="312" t="s">
        <v>124</v>
      </c>
      <c r="D106" s="313">
        <v>36800</v>
      </c>
      <c r="E106" s="311" t="s">
        <v>140</v>
      </c>
      <c r="J106" s="315">
        <v>-9400</v>
      </c>
    </row>
    <row r="107" spans="1:11" s="311" customFormat="1" x14ac:dyDescent="0.2">
      <c r="A107" s="311" t="s">
        <v>126</v>
      </c>
      <c r="B107" s="311" t="s">
        <v>133</v>
      </c>
      <c r="C107" s="312" t="s">
        <v>124</v>
      </c>
      <c r="D107" s="313">
        <v>36770</v>
      </c>
      <c r="E107" s="311" t="s">
        <v>141</v>
      </c>
      <c r="J107" s="315">
        <v>-9395.2900000000009</v>
      </c>
    </row>
    <row r="108" spans="1:11" s="311" customFormat="1" x14ac:dyDescent="0.2">
      <c r="A108" s="311" t="s">
        <v>126</v>
      </c>
      <c r="B108" s="311" t="s">
        <v>133</v>
      </c>
      <c r="C108" s="312" t="s">
        <v>124</v>
      </c>
      <c r="D108" s="313">
        <v>36770</v>
      </c>
      <c r="E108" s="311" t="s">
        <v>142</v>
      </c>
      <c r="J108" s="315">
        <v>-9051.4500000000007</v>
      </c>
    </row>
    <row r="109" spans="1:11" s="311" customFormat="1" x14ac:dyDescent="0.2">
      <c r="A109" s="311" t="s">
        <v>126</v>
      </c>
      <c r="B109" s="311" t="s">
        <v>133</v>
      </c>
      <c r="C109" s="312" t="s">
        <v>124</v>
      </c>
      <c r="D109" s="313">
        <v>36739</v>
      </c>
      <c r="E109" s="311" t="s">
        <v>143</v>
      </c>
      <c r="J109" s="315">
        <v>-7922.18</v>
      </c>
    </row>
    <row r="110" spans="1:11" s="311" customFormat="1" x14ac:dyDescent="0.2">
      <c r="A110" s="311" t="s">
        <v>126</v>
      </c>
      <c r="B110" s="311" t="s">
        <v>133</v>
      </c>
      <c r="C110" s="312" t="s">
        <v>124</v>
      </c>
      <c r="D110" s="313">
        <v>36678</v>
      </c>
      <c r="E110" s="311" t="s">
        <v>144</v>
      </c>
      <c r="J110" s="315">
        <v>-5917.37</v>
      </c>
    </row>
    <row r="111" spans="1:11" s="311" customFormat="1" ht="12" customHeight="1" x14ac:dyDescent="0.2">
      <c r="A111" s="311" t="s">
        <v>126</v>
      </c>
      <c r="B111" s="311" t="s">
        <v>145</v>
      </c>
      <c r="C111" s="312" t="s">
        <v>131</v>
      </c>
      <c r="D111" s="313">
        <v>36800</v>
      </c>
      <c r="E111" s="442" t="s">
        <v>146</v>
      </c>
      <c r="F111" s="442"/>
      <c r="G111" s="442"/>
      <c r="H111" s="442"/>
      <c r="J111" s="315">
        <v>-5387</v>
      </c>
    </row>
    <row r="112" spans="1:11" s="311" customFormat="1" ht="12.75" customHeight="1" x14ac:dyDescent="0.2">
      <c r="A112" s="311" t="s">
        <v>24</v>
      </c>
      <c r="B112" s="311" t="s">
        <v>147</v>
      </c>
      <c r="C112" s="312" t="s">
        <v>124</v>
      </c>
      <c r="D112" s="313">
        <v>36800</v>
      </c>
      <c r="E112" s="442" t="s">
        <v>148</v>
      </c>
      <c r="F112" s="442"/>
      <c r="G112" s="442"/>
      <c r="H112" s="442"/>
      <c r="J112" s="315">
        <v>5305.5</v>
      </c>
    </row>
    <row r="113" spans="1:11" s="311" customFormat="1" ht="30.75" customHeight="1" x14ac:dyDescent="0.2">
      <c r="A113" s="311" t="s">
        <v>24</v>
      </c>
      <c r="B113" s="311" t="s">
        <v>149</v>
      </c>
      <c r="C113" s="312" t="s">
        <v>119</v>
      </c>
      <c r="D113" s="313">
        <v>36831</v>
      </c>
      <c r="E113" s="442" t="s">
        <v>150</v>
      </c>
      <c r="F113" s="442"/>
      <c r="G113" s="442"/>
      <c r="H113" s="442"/>
      <c r="J113" s="315">
        <v>5606.78</v>
      </c>
    </row>
    <row r="114" spans="1:11" s="311" customFormat="1" ht="30.75" customHeight="1" x14ac:dyDescent="0.2">
      <c r="A114" s="311" t="s">
        <v>151</v>
      </c>
      <c r="B114" s="311" t="s">
        <v>152</v>
      </c>
      <c r="C114" s="312" t="s">
        <v>153</v>
      </c>
      <c r="D114" s="313">
        <v>36708</v>
      </c>
      <c r="E114" s="442" t="s">
        <v>154</v>
      </c>
      <c r="F114" s="442"/>
      <c r="G114" s="442"/>
      <c r="H114" s="442"/>
      <c r="J114" s="315">
        <v>6489.74</v>
      </c>
    </row>
    <row r="115" spans="1:11" s="311" customFormat="1" ht="32.25" customHeight="1" x14ac:dyDescent="0.2">
      <c r="A115" s="311" t="s">
        <v>151</v>
      </c>
      <c r="B115" s="311" t="s">
        <v>152</v>
      </c>
      <c r="C115" s="312" t="s">
        <v>153</v>
      </c>
      <c r="D115" s="313">
        <v>36739</v>
      </c>
      <c r="E115" s="442" t="s">
        <v>154</v>
      </c>
      <c r="F115" s="442"/>
      <c r="G115" s="442"/>
      <c r="H115" s="442"/>
      <c r="J115" s="315">
        <v>6581.58</v>
      </c>
    </row>
    <row r="116" spans="1:11" s="311" customFormat="1" x14ac:dyDescent="0.2">
      <c r="A116" s="311" t="s">
        <v>126</v>
      </c>
      <c r="B116" s="311" t="s">
        <v>155</v>
      </c>
      <c r="C116" s="312" t="s">
        <v>131</v>
      </c>
      <c r="D116" s="313">
        <v>36800</v>
      </c>
      <c r="E116" s="311" t="s">
        <v>156</v>
      </c>
      <c r="J116" s="315">
        <v>7289.6</v>
      </c>
    </row>
    <row r="117" spans="1:11" s="311" customFormat="1" ht="31.5" customHeight="1" x14ac:dyDescent="0.2">
      <c r="A117" s="311" t="s">
        <v>151</v>
      </c>
      <c r="B117" s="311" t="s">
        <v>152</v>
      </c>
      <c r="C117" s="312" t="s">
        <v>153</v>
      </c>
      <c r="D117" s="313">
        <v>36800</v>
      </c>
      <c r="E117" s="442" t="s">
        <v>154</v>
      </c>
      <c r="F117" s="442"/>
      <c r="G117" s="442"/>
      <c r="H117" s="442"/>
      <c r="J117" s="315">
        <v>7686.59</v>
      </c>
    </row>
    <row r="118" spans="1:11" s="311" customFormat="1" ht="23.25" customHeight="1" x14ac:dyDescent="0.2">
      <c r="A118" s="311" t="s">
        <v>24</v>
      </c>
      <c r="B118" s="311" t="s">
        <v>157</v>
      </c>
      <c r="C118" s="312" t="s">
        <v>119</v>
      </c>
      <c r="D118" s="313">
        <v>36800</v>
      </c>
      <c r="E118" s="442" t="s">
        <v>158</v>
      </c>
      <c r="F118" s="442"/>
      <c r="G118" s="442"/>
      <c r="H118" s="442"/>
      <c r="J118" s="315">
        <v>12712.99</v>
      </c>
    </row>
    <row r="119" spans="1:11" s="311" customFormat="1" ht="20.25" customHeight="1" x14ac:dyDescent="0.2">
      <c r="A119" s="311" t="s">
        <v>126</v>
      </c>
      <c r="B119" s="311" t="s">
        <v>159</v>
      </c>
      <c r="C119" s="312" t="s">
        <v>131</v>
      </c>
      <c r="D119" s="313">
        <v>36800</v>
      </c>
      <c r="E119" s="442" t="s">
        <v>160</v>
      </c>
      <c r="F119" s="442"/>
      <c r="G119" s="442"/>
      <c r="H119" s="442"/>
      <c r="J119" s="315">
        <v>14356</v>
      </c>
    </row>
    <row r="120" spans="1:11" s="311" customFormat="1" ht="33.75" customHeight="1" x14ac:dyDescent="0.2">
      <c r="A120" s="311" t="s">
        <v>151</v>
      </c>
      <c r="B120" s="311" t="s">
        <v>152</v>
      </c>
      <c r="C120" s="312" t="s">
        <v>153</v>
      </c>
      <c r="D120" s="313">
        <v>36739</v>
      </c>
      <c r="E120" s="442" t="s">
        <v>154</v>
      </c>
      <c r="F120" s="442"/>
      <c r="G120" s="442"/>
      <c r="H120" s="442"/>
      <c r="J120" s="315">
        <v>29442.42</v>
      </c>
    </row>
    <row r="121" spans="1:11" s="311" customFormat="1" ht="35.25" customHeight="1" x14ac:dyDescent="0.2">
      <c r="A121" s="311" t="s">
        <v>151</v>
      </c>
      <c r="B121" s="311" t="s">
        <v>152</v>
      </c>
      <c r="C121" s="312" t="s">
        <v>153</v>
      </c>
      <c r="D121" s="313">
        <v>36800</v>
      </c>
      <c r="E121" s="442" t="s">
        <v>154</v>
      </c>
      <c r="F121" s="442"/>
      <c r="G121" s="442"/>
      <c r="H121" s="442"/>
      <c r="J121" s="315">
        <v>38120.79</v>
      </c>
    </row>
    <row r="122" spans="1:11" s="311" customFormat="1" ht="33" customHeight="1" x14ac:dyDescent="0.2">
      <c r="A122" s="311" t="s">
        <v>126</v>
      </c>
      <c r="B122" s="311" t="s">
        <v>161</v>
      </c>
      <c r="C122" s="312" t="s">
        <v>131</v>
      </c>
      <c r="D122" s="313">
        <v>36800</v>
      </c>
      <c r="E122" s="442" t="s">
        <v>162</v>
      </c>
      <c r="F122" s="442"/>
      <c r="G122" s="442"/>
      <c r="H122" s="442"/>
      <c r="J122" s="315">
        <v>77290</v>
      </c>
    </row>
    <row r="123" spans="1:11" s="311" customFormat="1" ht="24.75" customHeight="1" x14ac:dyDescent="0.2">
      <c r="A123" s="311" t="s">
        <v>163</v>
      </c>
      <c r="B123" s="311" t="s">
        <v>145</v>
      </c>
      <c r="C123" s="312" t="s">
        <v>131</v>
      </c>
      <c r="D123" s="313">
        <v>36800</v>
      </c>
      <c r="E123" s="442" t="s">
        <v>164</v>
      </c>
      <c r="F123" s="442"/>
      <c r="G123" s="442"/>
      <c r="H123" s="442"/>
      <c r="J123" s="315">
        <v>194849.29</v>
      </c>
    </row>
    <row r="124" spans="1:11" s="316" customFormat="1" x14ac:dyDescent="0.2">
      <c r="B124" s="316" t="s">
        <v>165</v>
      </c>
      <c r="C124" s="317"/>
      <c r="D124" s="318"/>
      <c r="E124" s="319"/>
      <c r="F124" s="320"/>
      <c r="G124" s="320"/>
      <c r="H124" s="320"/>
      <c r="I124" s="320"/>
      <c r="J124" s="315"/>
      <c r="K124" s="321">
        <f>SUM(J86:J123)</f>
        <v>1059024.4200000002</v>
      </c>
    </row>
    <row r="125" spans="1:11" s="316" customFormat="1" x14ac:dyDescent="0.2">
      <c r="C125" s="317"/>
      <c r="D125" s="318"/>
      <c r="E125" s="319"/>
      <c r="F125" s="320"/>
      <c r="G125" s="320"/>
      <c r="H125" s="320"/>
      <c r="I125" s="320"/>
      <c r="J125" s="315"/>
    </row>
    <row r="126" spans="1:11" s="316" customFormat="1" ht="12.75" x14ac:dyDescent="0.2">
      <c r="A126" s="322" t="s">
        <v>166</v>
      </c>
      <c r="C126" s="317"/>
      <c r="D126" s="318"/>
      <c r="E126" s="319"/>
      <c r="F126" s="320"/>
      <c r="G126" s="320"/>
      <c r="H126" s="320"/>
      <c r="I126" s="320"/>
      <c r="J126" s="315"/>
    </row>
    <row r="127" spans="1:11" s="323" customFormat="1" ht="11.25" x14ac:dyDescent="0.2">
      <c r="B127" s="324" t="s">
        <v>116</v>
      </c>
      <c r="C127" s="325"/>
      <c r="D127" s="326"/>
      <c r="E127" s="327"/>
      <c r="F127" s="328"/>
      <c r="G127" s="328"/>
      <c r="H127" s="328"/>
      <c r="I127" s="328"/>
      <c r="J127" s="329">
        <v>-13056.649999995607</v>
      </c>
    </row>
    <row r="128" spans="1:11" s="311" customFormat="1" ht="31.5" customHeight="1" x14ac:dyDescent="0.2">
      <c r="A128" s="311" t="s">
        <v>126</v>
      </c>
      <c r="B128" s="311" t="s">
        <v>167</v>
      </c>
      <c r="C128" s="312" t="s">
        <v>153</v>
      </c>
      <c r="D128" s="313">
        <v>36800</v>
      </c>
      <c r="E128" s="442" t="s">
        <v>168</v>
      </c>
      <c r="F128" s="442"/>
      <c r="G128" s="442"/>
      <c r="H128" s="442"/>
      <c r="J128" s="315">
        <v>-47996.160000000003</v>
      </c>
    </row>
    <row r="129" spans="1:11" s="311" customFormat="1" x14ac:dyDescent="0.2">
      <c r="A129" s="311" t="s">
        <v>163</v>
      </c>
      <c r="B129" s="311" t="s">
        <v>169</v>
      </c>
      <c r="C129" s="312" t="s">
        <v>170</v>
      </c>
      <c r="D129" s="313">
        <v>36800</v>
      </c>
      <c r="E129" s="442" t="s">
        <v>171</v>
      </c>
      <c r="F129" s="442"/>
      <c r="G129" s="442"/>
      <c r="H129" s="442"/>
      <c r="J129" s="315">
        <v>-29265.08</v>
      </c>
    </row>
    <row r="130" spans="1:11" s="311" customFormat="1" ht="12.75" customHeight="1" x14ac:dyDescent="0.2">
      <c r="A130" s="311" t="s">
        <v>163</v>
      </c>
      <c r="B130" s="311" t="s">
        <v>172</v>
      </c>
      <c r="C130" s="312" t="s">
        <v>173</v>
      </c>
      <c r="D130" s="313">
        <v>36800</v>
      </c>
      <c r="E130" s="442" t="s">
        <v>174</v>
      </c>
      <c r="F130" s="442"/>
      <c r="G130" s="442"/>
      <c r="H130" s="442"/>
      <c r="J130" s="315">
        <v>-25260.59</v>
      </c>
    </row>
    <row r="131" spans="1:11" s="311" customFormat="1" ht="21.75" customHeight="1" x14ac:dyDescent="0.2">
      <c r="A131" s="311" t="s">
        <v>126</v>
      </c>
      <c r="B131" s="311" t="s">
        <v>175</v>
      </c>
      <c r="C131" s="312" t="s">
        <v>131</v>
      </c>
      <c r="D131" s="313">
        <v>36770</v>
      </c>
      <c r="E131" s="442" t="s">
        <v>176</v>
      </c>
      <c r="F131" s="442"/>
      <c r="G131" s="442"/>
      <c r="H131" s="442"/>
      <c r="J131" s="315">
        <v>-14080</v>
      </c>
    </row>
    <row r="132" spans="1:11" s="311" customFormat="1" ht="12.75" customHeight="1" x14ac:dyDescent="0.2">
      <c r="A132" s="311" t="s">
        <v>126</v>
      </c>
      <c r="B132" s="311" t="s">
        <v>177</v>
      </c>
      <c r="C132" s="312" t="s">
        <v>128</v>
      </c>
      <c r="D132" s="313">
        <v>36800</v>
      </c>
      <c r="E132" s="442" t="s">
        <v>178</v>
      </c>
      <c r="F132" s="442"/>
      <c r="G132" s="442"/>
      <c r="H132" s="442"/>
      <c r="J132" s="315">
        <v>-8500</v>
      </c>
    </row>
    <row r="133" spans="1:11" s="311" customFormat="1" ht="12.75" customHeight="1" x14ac:dyDescent="0.2">
      <c r="A133" s="311" t="s">
        <v>163</v>
      </c>
      <c r="B133" s="311" t="s">
        <v>179</v>
      </c>
      <c r="C133" s="312" t="s">
        <v>173</v>
      </c>
      <c r="D133" s="313">
        <v>36800</v>
      </c>
      <c r="E133" s="442" t="s">
        <v>180</v>
      </c>
      <c r="F133" s="442"/>
      <c r="G133" s="442"/>
      <c r="H133" s="442"/>
      <c r="J133" s="315">
        <v>-7440</v>
      </c>
    </row>
    <row r="134" spans="1:11" s="311" customFormat="1" ht="24" customHeight="1" x14ac:dyDescent="0.2">
      <c r="A134" s="311" t="s">
        <v>126</v>
      </c>
      <c r="B134" s="311" t="s">
        <v>181</v>
      </c>
      <c r="C134" s="312" t="s">
        <v>173</v>
      </c>
      <c r="D134" s="313">
        <v>36831</v>
      </c>
      <c r="E134" s="442" t="s">
        <v>182</v>
      </c>
      <c r="F134" s="442"/>
      <c r="G134" s="442"/>
      <c r="H134" s="442"/>
      <c r="J134" s="315">
        <v>-6066.1300000026822</v>
      </c>
    </row>
    <row r="135" spans="1:11" s="311" customFormat="1" x14ac:dyDescent="0.2">
      <c r="A135" s="311" t="s">
        <v>24</v>
      </c>
      <c r="B135" s="311" t="s">
        <v>183</v>
      </c>
      <c r="C135" s="312" t="s">
        <v>119</v>
      </c>
      <c r="D135" s="313">
        <v>36831</v>
      </c>
      <c r="E135" s="442" t="s">
        <v>184</v>
      </c>
      <c r="F135" s="442"/>
      <c r="G135" s="442"/>
      <c r="H135" s="442"/>
      <c r="J135" s="315">
        <v>14040</v>
      </c>
    </row>
    <row r="136" spans="1:11" s="311" customFormat="1" ht="34.5" customHeight="1" x14ac:dyDescent="0.2">
      <c r="A136" s="311" t="s">
        <v>24</v>
      </c>
      <c r="B136" s="311" t="s">
        <v>169</v>
      </c>
      <c r="C136" s="312" t="s">
        <v>170</v>
      </c>
      <c r="D136" s="313">
        <v>36800</v>
      </c>
      <c r="E136" s="442" t="s">
        <v>185</v>
      </c>
      <c r="F136" s="442"/>
      <c r="G136" s="442"/>
      <c r="H136" s="442"/>
      <c r="J136" s="315">
        <v>14385.5</v>
      </c>
    </row>
    <row r="137" spans="1:11" s="311" customFormat="1" ht="15" customHeight="1" x14ac:dyDescent="0.2">
      <c r="A137" s="311" t="s">
        <v>126</v>
      </c>
      <c r="B137" s="311" t="s">
        <v>169</v>
      </c>
      <c r="C137" s="312" t="s">
        <v>170</v>
      </c>
      <c r="D137" s="313">
        <v>36800</v>
      </c>
      <c r="E137" s="442" t="s">
        <v>186</v>
      </c>
      <c r="F137" s="442"/>
      <c r="G137" s="442"/>
      <c r="H137" s="442"/>
      <c r="J137" s="315">
        <v>15318</v>
      </c>
    </row>
    <row r="138" spans="1:11" s="311" customFormat="1" ht="24" customHeight="1" x14ac:dyDescent="0.2">
      <c r="A138" s="311" t="s">
        <v>24</v>
      </c>
      <c r="B138" s="311" t="s">
        <v>181</v>
      </c>
      <c r="C138" s="312" t="s">
        <v>173</v>
      </c>
      <c r="D138" s="313">
        <v>36831</v>
      </c>
      <c r="E138" s="442" t="s">
        <v>187</v>
      </c>
      <c r="F138" s="442"/>
      <c r="G138" s="442"/>
      <c r="H138" s="442"/>
      <c r="J138" s="315">
        <v>15986.969999999739</v>
      </c>
    </row>
    <row r="139" spans="1:11" s="311" customFormat="1" ht="21.75" customHeight="1" x14ac:dyDescent="0.2">
      <c r="A139" s="311" t="s">
        <v>126</v>
      </c>
      <c r="B139" s="311" t="s">
        <v>169</v>
      </c>
      <c r="C139" s="312" t="s">
        <v>170</v>
      </c>
      <c r="D139" s="313">
        <v>36800</v>
      </c>
      <c r="E139" s="442" t="s">
        <v>188</v>
      </c>
      <c r="F139" s="442"/>
      <c r="G139" s="442"/>
      <c r="H139" s="442"/>
      <c r="J139" s="315">
        <v>33151.5</v>
      </c>
    </row>
    <row r="140" spans="1:11" s="311" customFormat="1" ht="21.75" customHeight="1" x14ac:dyDescent="0.2">
      <c r="A140" s="311" t="s">
        <v>122</v>
      </c>
      <c r="B140" s="311" t="s">
        <v>189</v>
      </c>
      <c r="C140" s="312" t="s">
        <v>124</v>
      </c>
      <c r="D140" s="313">
        <v>36708</v>
      </c>
      <c r="E140" s="442" t="s">
        <v>190</v>
      </c>
      <c r="F140" s="442"/>
      <c r="G140" s="442"/>
      <c r="H140" s="442"/>
      <c r="J140" s="315">
        <v>38615.74</v>
      </c>
    </row>
    <row r="141" spans="1:11" s="311" customFormat="1" ht="32.25" customHeight="1" x14ac:dyDescent="0.2">
      <c r="A141" s="311" t="s">
        <v>24</v>
      </c>
      <c r="B141" s="311" t="s">
        <v>191</v>
      </c>
      <c r="C141" s="312" t="s">
        <v>192</v>
      </c>
      <c r="D141" s="313">
        <v>36800</v>
      </c>
      <c r="E141" s="442" t="s">
        <v>193</v>
      </c>
      <c r="F141" s="442"/>
      <c r="G141" s="442"/>
      <c r="H141" s="442"/>
      <c r="J141" s="315">
        <v>42142.33</v>
      </c>
    </row>
    <row r="142" spans="1:11" s="311" customFormat="1" ht="12.75" customHeight="1" x14ac:dyDescent="0.2">
      <c r="A142" s="311" t="s">
        <v>24</v>
      </c>
      <c r="B142" s="311" t="s">
        <v>194</v>
      </c>
      <c r="C142" s="312" t="s">
        <v>195</v>
      </c>
      <c r="D142" s="313">
        <v>36831</v>
      </c>
      <c r="E142" s="442" t="s">
        <v>196</v>
      </c>
      <c r="F142" s="442"/>
      <c r="G142" s="442"/>
      <c r="H142" s="442"/>
      <c r="J142" s="315">
        <v>43680</v>
      </c>
    </row>
    <row r="143" spans="1:11" x14ac:dyDescent="0.2">
      <c r="B143" s="62" t="s">
        <v>197</v>
      </c>
      <c r="D143" s="285"/>
      <c r="E143" s="286"/>
      <c r="F143" s="287"/>
      <c r="J143" s="288"/>
      <c r="K143" s="330">
        <f>SUM(J127:J142)</f>
        <v>65655.430000001448</v>
      </c>
    </row>
    <row r="144" spans="1:11" x14ac:dyDescent="0.2">
      <c r="D144" s="285"/>
      <c r="E144" s="286"/>
      <c r="F144" s="287"/>
      <c r="H144" s="62"/>
      <c r="J144" s="288"/>
    </row>
    <row r="145" spans="1:20" ht="11.25" thickBot="1" x14ac:dyDescent="0.25">
      <c r="D145" s="285"/>
      <c r="E145" s="286"/>
      <c r="F145" s="287"/>
      <c r="J145" s="288"/>
    </row>
    <row r="146" spans="1:20" s="344" customFormat="1" ht="13.5" customHeight="1" x14ac:dyDescent="0.2">
      <c r="A146" s="331"/>
      <c r="B146" s="332" t="s">
        <v>198</v>
      </c>
      <c r="C146" s="333"/>
      <c r="D146" s="334"/>
      <c r="E146" s="335"/>
      <c r="F146" s="336"/>
      <c r="G146" s="337"/>
      <c r="H146" s="338"/>
      <c r="I146" s="338"/>
      <c r="J146" s="339"/>
      <c r="K146" s="340"/>
      <c r="L146" s="341"/>
      <c r="M146" s="341"/>
      <c r="N146" s="342"/>
      <c r="O146" s="341"/>
      <c r="P146" s="343"/>
      <c r="Q146" s="341"/>
      <c r="R146" s="343"/>
      <c r="S146" s="341"/>
      <c r="T146" s="341"/>
    </row>
    <row r="147" spans="1:20" s="344" customFormat="1" ht="13.5" customHeight="1" x14ac:dyDescent="0.2">
      <c r="A147" s="345" t="s">
        <v>24</v>
      </c>
      <c r="B147" s="346" t="s">
        <v>199</v>
      </c>
      <c r="C147" s="347" t="s">
        <v>200</v>
      </c>
      <c r="D147" s="348">
        <v>36831</v>
      </c>
      <c r="E147" s="349" t="s">
        <v>201</v>
      </c>
      <c r="F147" s="350"/>
      <c r="G147" s="351"/>
      <c r="H147" s="352"/>
      <c r="I147" s="352"/>
      <c r="J147" s="353"/>
      <c r="K147" s="340"/>
      <c r="L147" s="341"/>
      <c r="M147" s="341"/>
      <c r="N147" s="342"/>
      <c r="O147" s="341"/>
      <c r="P147" s="343"/>
      <c r="Q147" s="341"/>
      <c r="R147" s="343"/>
      <c r="S147" s="341"/>
      <c r="T147" s="341"/>
    </row>
    <row r="148" spans="1:20" s="344" customFormat="1" ht="13.5" customHeight="1" thickBot="1" x14ac:dyDescent="0.25">
      <c r="A148" s="354" t="s">
        <v>126</v>
      </c>
      <c r="B148" s="355" t="s">
        <v>202</v>
      </c>
      <c r="C148" s="356" t="s">
        <v>200</v>
      </c>
      <c r="D148" s="357">
        <v>36831</v>
      </c>
      <c r="E148" s="358" t="s">
        <v>203</v>
      </c>
      <c r="F148" s="359"/>
      <c r="G148" s="360"/>
      <c r="H148" s="361"/>
      <c r="I148" s="361"/>
      <c r="J148" s="362"/>
      <c r="K148" s="340"/>
      <c r="L148" s="341"/>
      <c r="M148" s="341"/>
      <c r="N148" s="342"/>
      <c r="O148" s="341"/>
      <c r="P148" s="343"/>
      <c r="Q148" s="341"/>
      <c r="R148" s="343"/>
      <c r="S148" s="341"/>
      <c r="T148" s="341"/>
    </row>
    <row r="149" spans="1:20" s="344" customFormat="1" ht="13.5" thickBot="1" x14ac:dyDescent="0.25">
      <c r="A149" s="363"/>
      <c r="B149" s="363"/>
      <c r="C149" s="364"/>
      <c r="D149" s="365"/>
      <c r="E149" s="366"/>
      <c r="F149" s="367"/>
      <c r="G149" s="367"/>
      <c r="H149" s="367"/>
      <c r="I149" s="367"/>
      <c r="J149" s="368"/>
      <c r="K149" s="340"/>
      <c r="L149" s="341"/>
      <c r="M149" s="341"/>
      <c r="N149" s="342"/>
      <c r="O149" s="341"/>
      <c r="P149" s="343"/>
      <c r="Q149" s="341"/>
      <c r="R149" s="343"/>
      <c r="S149" s="341"/>
      <c r="T149" s="341"/>
    </row>
    <row r="150" spans="1:20" s="344" customFormat="1" ht="12" customHeight="1" x14ac:dyDescent="0.2">
      <c r="A150" s="369"/>
      <c r="B150" s="370" t="s">
        <v>204</v>
      </c>
      <c r="C150" s="371"/>
      <c r="D150" s="372"/>
      <c r="E150" s="373"/>
      <c r="F150" s="374"/>
      <c r="G150" s="374"/>
      <c r="H150" s="374"/>
      <c r="I150" s="374"/>
      <c r="J150" s="375"/>
      <c r="K150" s="340"/>
      <c r="L150" s="341"/>
      <c r="M150" s="341"/>
      <c r="N150" s="342"/>
      <c r="O150" s="341"/>
      <c r="P150" s="343"/>
      <c r="Q150" s="341"/>
      <c r="R150" s="343"/>
      <c r="S150" s="341"/>
      <c r="T150" s="341"/>
    </row>
    <row r="151" spans="1:20" s="316" customFormat="1" x14ac:dyDescent="0.2">
      <c r="A151" s="376" t="s">
        <v>24</v>
      </c>
      <c r="B151" s="377" t="s">
        <v>205</v>
      </c>
      <c r="C151" s="378" t="s">
        <v>200</v>
      </c>
      <c r="D151" s="379">
        <v>36708</v>
      </c>
      <c r="E151" s="377" t="s">
        <v>206</v>
      </c>
      <c r="F151" s="377"/>
      <c r="G151" s="377"/>
      <c r="H151" s="377"/>
      <c r="I151" s="377"/>
      <c r="J151" s="380">
        <v>-1511733.85</v>
      </c>
    </row>
    <row r="152" spans="1:20" s="316" customFormat="1" x14ac:dyDescent="0.2">
      <c r="A152" s="376" t="s">
        <v>126</v>
      </c>
      <c r="B152" s="377" t="s">
        <v>207</v>
      </c>
      <c r="C152" s="378" t="s">
        <v>200</v>
      </c>
      <c r="D152" s="379">
        <v>36708</v>
      </c>
      <c r="E152" s="377" t="s">
        <v>208</v>
      </c>
      <c r="F152" s="377"/>
      <c r="G152" s="377"/>
      <c r="H152" s="377"/>
      <c r="I152" s="377"/>
      <c r="J152" s="380">
        <v>-1137538.6599999999</v>
      </c>
    </row>
    <row r="153" spans="1:20" s="316" customFormat="1" x14ac:dyDescent="0.2">
      <c r="A153" s="376" t="s">
        <v>126</v>
      </c>
      <c r="B153" s="377" t="s">
        <v>207</v>
      </c>
      <c r="C153" s="378" t="s">
        <v>200</v>
      </c>
      <c r="D153" s="379">
        <v>36708</v>
      </c>
      <c r="E153" s="377" t="s">
        <v>209</v>
      </c>
      <c r="F153" s="377"/>
      <c r="G153" s="377"/>
      <c r="H153" s="377"/>
      <c r="I153" s="377"/>
      <c r="J153" s="380">
        <v>779331.68</v>
      </c>
    </row>
    <row r="154" spans="1:20" s="316" customFormat="1" x14ac:dyDescent="0.2">
      <c r="A154" s="376" t="s">
        <v>24</v>
      </c>
      <c r="B154" s="377" t="s">
        <v>210</v>
      </c>
      <c r="C154" s="378" t="s">
        <v>200</v>
      </c>
      <c r="D154" s="379">
        <v>36708</v>
      </c>
      <c r="E154" s="377" t="s">
        <v>208</v>
      </c>
      <c r="F154" s="377"/>
      <c r="G154" s="377"/>
      <c r="H154" s="377"/>
      <c r="I154" s="377"/>
      <c r="J154" s="380">
        <v>6661.83</v>
      </c>
    </row>
    <row r="155" spans="1:20" s="316" customFormat="1" x14ac:dyDescent="0.2">
      <c r="A155" s="376" t="s">
        <v>24</v>
      </c>
      <c r="B155" s="377" t="s">
        <v>210</v>
      </c>
      <c r="C155" s="378" t="s">
        <v>200</v>
      </c>
      <c r="D155" s="379">
        <v>36708</v>
      </c>
      <c r="E155" s="377" t="s">
        <v>209</v>
      </c>
      <c r="F155" s="377"/>
      <c r="G155" s="377"/>
      <c r="H155" s="377"/>
      <c r="I155" s="377"/>
      <c r="J155" s="380">
        <v>-15863</v>
      </c>
    </row>
    <row r="156" spans="1:20" s="316" customFormat="1" x14ac:dyDescent="0.2">
      <c r="A156" s="376" t="s">
        <v>24</v>
      </c>
      <c r="B156" s="377" t="s">
        <v>179</v>
      </c>
      <c r="C156" s="378" t="s">
        <v>200</v>
      </c>
      <c r="D156" s="379">
        <v>36708</v>
      </c>
      <c r="E156" s="377" t="s">
        <v>211</v>
      </c>
      <c r="F156" s="377"/>
      <c r="G156" s="377"/>
      <c r="H156" s="377"/>
      <c r="I156" s="377"/>
      <c r="J156" s="380">
        <v>23.58</v>
      </c>
    </row>
    <row r="157" spans="1:20" s="316" customFormat="1" x14ac:dyDescent="0.2">
      <c r="A157" s="376" t="s">
        <v>126</v>
      </c>
      <c r="B157" s="377" t="s">
        <v>212</v>
      </c>
      <c r="C157" s="378" t="s">
        <v>119</v>
      </c>
      <c r="D157" s="379">
        <v>36708</v>
      </c>
      <c r="E157" s="377" t="s">
        <v>213</v>
      </c>
      <c r="F157" s="377"/>
      <c r="G157" s="377"/>
      <c r="H157" s="377"/>
      <c r="I157" s="377"/>
      <c r="J157" s="380">
        <v>-5145.91</v>
      </c>
    </row>
    <row r="158" spans="1:20" s="316" customFormat="1" x14ac:dyDescent="0.2">
      <c r="A158" s="376" t="s">
        <v>24</v>
      </c>
      <c r="B158" s="377" t="s">
        <v>214</v>
      </c>
      <c r="C158" s="378" t="s">
        <v>200</v>
      </c>
      <c r="D158" s="379">
        <v>36708</v>
      </c>
      <c r="E158" s="377" t="s">
        <v>209</v>
      </c>
      <c r="F158" s="377"/>
      <c r="G158" s="377"/>
      <c r="H158" s="377"/>
      <c r="I158" s="377"/>
      <c r="J158" s="380">
        <v>-54025</v>
      </c>
    </row>
    <row r="159" spans="1:20" s="316" customFormat="1" x14ac:dyDescent="0.2">
      <c r="A159" s="376" t="s">
        <v>24</v>
      </c>
      <c r="B159" s="377" t="s">
        <v>214</v>
      </c>
      <c r="C159" s="378" t="s">
        <v>200</v>
      </c>
      <c r="D159" s="379">
        <v>36708</v>
      </c>
      <c r="E159" s="377" t="s">
        <v>208</v>
      </c>
      <c r="F159" s="377"/>
      <c r="G159" s="377"/>
      <c r="H159" s="377"/>
      <c r="I159" s="377"/>
      <c r="J159" s="380">
        <v>49424.7</v>
      </c>
    </row>
    <row r="160" spans="1:20" s="316" customFormat="1" x14ac:dyDescent="0.2">
      <c r="A160" s="376" t="s">
        <v>24</v>
      </c>
      <c r="B160" s="377" t="s">
        <v>183</v>
      </c>
      <c r="C160" s="378" t="s">
        <v>119</v>
      </c>
      <c r="D160" s="379">
        <v>36708</v>
      </c>
      <c r="E160" s="377" t="s">
        <v>215</v>
      </c>
      <c r="F160" s="377"/>
      <c r="G160" s="377"/>
      <c r="H160" s="377"/>
      <c r="I160" s="377"/>
      <c r="J160" s="380">
        <v>1192213.46</v>
      </c>
    </row>
    <row r="161" spans="1:20" s="316" customFormat="1" x14ac:dyDescent="0.2">
      <c r="A161" s="376" t="s">
        <v>126</v>
      </c>
      <c r="B161" s="377" t="s">
        <v>216</v>
      </c>
      <c r="C161" s="378" t="s">
        <v>200</v>
      </c>
      <c r="D161" s="379">
        <v>36708</v>
      </c>
      <c r="E161" s="377" t="s">
        <v>217</v>
      </c>
      <c r="F161" s="377"/>
      <c r="G161" s="377"/>
      <c r="H161" s="377"/>
      <c r="I161" s="377"/>
      <c r="J161" s="380">
        <v>-69.77</v>
      </c>
    </row>
    <row r="162" spans="1:20" s="316" customFormat="1" x14ac:dyDescent="0.2">
      <c r="A162" s="376" t="s">
        <v>126</v>
      </c>
      <c r="B162" s="377" t="s">
        <v>218</v>
      </c>
      <c r="C162" s="378" t="s">
        <v>200</v>
      </c>
      <c r="D162" s="379">
        <v>36708</v>
      </c>
      <c r="E162" s="377" t="s">
        <v>217</v>
      </c>
      <c r="F162" s="377"/>
      <c r="G162" s="377"/>
      <c r="H162" s="377"/>
      <c r="I162" s="377"/>
      <c r="J162" s="380">
        <v>-7248.78</v>
      </c>
    </row>
    <row r="163" spans="1:20" s="316" customFormat="1" x14ac:dyDescent="0.2">
      <c r="A163" s="376" t="s">
        <v>24</v>
      </c>
      <c r="B163" s="377" t="s">
        <v>189</v>
      </c>
      <c r="C163" s="378" t="s">
        <v>200</v>
      </c>
      <c r="D163" s="379">
        <v>36708</v>
      </c>
      <c r="E163" s="377" t="s">
        <v>208</v>
      </c>
      <c r="F163" s="377"/>
      <c r="G163" s="377"/>
      <c r="H163" s="377"/>
      <c r="I163" s="377"/>
      <c r="J163" s="380">
        <v>6101.97</v>
      </c>
    </row>
    <row r="164" spans="1:20" s="316" customFormat="1" x14ac:dyDescent="0.2">
      <c r="A164" s="376" t="s">
        <v>24</v>
      </c>
      <c r="B164" s="377" t="s">
        <v>219</v>
      </c>
      <c r="C164" s="378" t="s">
        <v>200</v>
      </c>
      <c r="D164" s="379">
        <v>36708</v>
      </c>
      <c r="E164" s="377" t="s">
        <v>209</v>
      </c>
      <c r="F164" s="377"/>
      <c r="G164" s="377"/>
      <c r="H164" s="377"/>
      <c r="I164" s="377"/>
      <c r="J164" s="380">
        <v>-7224</v>
      </c>
    </row>
    <row r="165" spans="1:20" s="316" customFormat="1" x14ac:dyDescent="0.2">
      <c r="A165" s="376" t="s">
        <v>24</v>
      </c>
      <c r="B165" s="377" t="s">
        <v>220</v>
      </c>
      <c r="C165" s="378" t="s">
        <v>200</v>
      </c>
      <c r="D165" s="379">
        <v>36708</v>
      </c>
      <c r="E165" s="377" t="s">
        <v>209</v>
      </c>
      <c r="F165" s="377"/>
      <c r="G165" s="377"/>
      <c r="H165" s="377"/>
      <c r="I165" s="377"/>
      <c r="J165" s="380">
        <v>-406575</v>
      </c>
    </row>
    <row r="166" spans="1:20" s="316" customFormat="1" x14ac:dyDescent="0.2">
      <c r="A166" s="376" t="s">
        <v>24</v>
      </c>
      <c r="B166" s="377" t="s">
        <v>220</v>
      </c>
      <c r="C166" s="378" t="s">
        <v>200</v>
      </c>
      <c r="D166" s="379">
        <v>36708</v>
      </c>
      <c r="E166" s="377" t="s">
        <v>208</v>
      </c>
      <c r="F166" s="377"/>
      <c r="G166" s="377"/>
      <c r="H166" s="377"/>
      <c r="I166" s="377"/>
      <c r="J166" s="380">
        <v>455003.32</v>
      </c>
    </row>
    <row r="167" spans="1:20" s="316" customFormat="1" x14ac:dyDescent="0.2">
      <c r="A167" s="376" t="s">
        <v>24</v>
      </c>
      <c r="B167" s="377" t="s">
        <v>221</v>
      </c>
      <c r="C167" s="378" t="s">
        <v>200</v>
      </c>
      <c r="D167" s="379">
        <v>36708</v>
      </c>
      <c r="E167" s="377" t="s">
        <v>211</v>
      </c>
      <c r="F167" s="377"/>
      <c r="G167" s="377"/>
      <c r="H167" s="377"/>
      <c r="I167" s="377"/>
      <c r="J167" s="380">
        <v>7571.15</v>
      </c>
    </row>
    <row r="168" spans="1:20" s="316" customFormat="1" x14ac:dyDescent="0.2">
      <c r="A168" s="376" t="s">
        <v>126</v>
      </c>
      <c r="B168" s="377" t="s">
        <v>222</v>
      </c>
      <c r="C168" s="378" t="s">
        <v>200</v>
      </c>
      <c r="D168" s="379">
        <v>36708</v>
      </c>
      <c r="E168" s="377" t="s">
        <v>217</v>
      </c>
      <c r="F168" s="377"/>
      <c r="G168" s="377"/>
      <c r="H168" s="377"/>
      <c r="I168" s="377"/>
      <c r="J168" s="380">
        <v>135.77000000000001</v>
      </c>
    </row>
    <row r="169" spans="1:20" s="316" customFormat="1" x14ac:dyDescent="0.2">
      <c r="A169" s="376" t="s">
        <v>126</v>
      </c>
      <c r="B169" s="377" t="s">
        <v>191</v>
      </c>
      <c r="C169" s="378" t="s">
        <v>200</v>
      </c>
      <c r="D169" s="379">
        <v>36708</v>
      </c>
      <c r="E169" s="377" t="s">
        <v>217</v>
      </c>
      <c r="F169" s="377"/>
      <c r="G169" s="377"/>
      <c r="H169" s="377"/>
      <c r="I169" s="377"/>
      <c r="J169" s="380">
        <v>-140.29</v>
      </c>
    </row>
    <row r="170" spans="1:20" s="316" customFormat="1" x14ac:dyDescent="0.2">
      <c r="A170" s="376" t="s">
        <v>24</v>
      </c>
      <c r="B170" s="377" t="s">
        <v>191</v>
      </c>
      <c r="C170" s="378" t="s">
        <v>200</v>
      </c>
      <c r="D170" s="379">
        <v>36708</v>
      </c>
      <c r="E170" s="377" t="s">
        <v>209</v>
      </c>
      <c r="F170" s="377"/>
      <c r="G170" s="377"/>
      <c r="H170" s="377"/>
      <c r="I170" s="377"/>
      <c r="J170" s="380">
        <v>-4794</v>
      </c>
    </row>
    <row r="171" spans="1:20" s="316" customFormat="1" x14ac:dyDescent="0.2">
      <c r="A171" s="376" t="s">
        <v>24</v>
      </c>
      <c r="B171" s="377" t="s">
        <v>191</v>
      </c>
      <c r="C171" s="378" t="s">
        <v>200</v>
      </c>
      <c r="D171" s="379">
        <v>36708</v>
      </c>
      <c r="E171" s="377" t="s">
        <v>208</v>
      </c>
      <c r="F171" s="377"/>
      <c r="G171" s="377"/>
      <c r="H171" s="377"/>
      <c r="I171" s="377"/>
      <c r="J171" s="380">
        <v>3999.26</v>
      </c>
    </row>
    <row r="172" spans="1:20" s="316" customFormat="1" x14ac:dyDescent="0.2">
      <c r="A172" s="376" t="s">
        <v>24</v>
      </c>
      <c r="B172" s="377" t="s">
        <v>223</v>
      </c>
      <c r="C172" s="378" t="s">
        <v>200</v>
      </c>
      <c r="D172" s="379">
        <v>36708</v>
      </c>
      <c r="E172" s="377" t="s">
        <v>209</v>
      </c>
      <c r="F172" s="377"/>
      <c r="G172" s="377"/>
      <c r="H172" s="377"/>
      <c r="I172" s="377"/>
      <c r="J172" s="380">
        <v>-6550</v>
      </c>
    </row>
    <row r="173" spans="1:20" s="316" customFormat="1" x14ac:dyDescent="0.2">
      <c r="A173" s="376" t="s">
        <v>24</v>
      </c>
      <c r="B173" s="377" t="s">
        <v>223</v>
      </c>
      <c r="C173" s="378" t="s">
        <v>200</v>
      </c>
      <c r="D173" s="379">
        <v>36708</v>
      </c>
      <c r="E173" s="377" t="s">
        <v>208</v>
      </c>
      <c r="F173" s="377"/>
      <c r="G173" s="377"/>
      <c r="H173" s="377"/>
      <c r="I173" s="377"/>
      <c r="J173" s="380">
        <v>9722.0400000000009</v>
      </c>
    </row>
    <row r="174" spans="1:20" s="384" customFormat="1" x14ac:dyDescent="0.2">
      <c r="A174" s="381"/>
      <c r="B174" s="382"/>
      <c r="C174" s="383"/>
      <c r="D174" s="383"/>
      <c r="E174" s="382"/>
      <c r="F174" s="382"/>
      <c r="G174" s="382"/>
      <c r="H174" s="382"/>
      <c r="I174" s="382"/>
      <c r="J174" s="380"/>
      <c r="O174" s="385"/>
      <c r="Q174" s="385"/>
      <c r="T174" s="386"/>
    </row>
    <row r="175" spans="1:20" s="395" customFormat="1" ht="14.25" customHeight="1" thickBot="1" x14ac:dyDescent="0.25">
      <c r="A175" s="387"/>
      <c r="B175" s="388"/>
      <c r="C175" s="389"/>
      <c r="D175" s="390"/>
      <c r="E175" s="391"/>
      <c r="F175" s="392"/>
      <c r="G175" s="392"/>
      <c r="H175" s="392"/>
      <c r="I175" s="392"/>
      <c r="J175" s="393"/>
      <c r="K175" s="394"/>
    </row>
    <row r="176" spans="1:20" x14ac:dyDescent="0.2">
      <c r="A176" s="311"/>
      <c r="B176" s="311"/>
      <c r="C176" s="312"/>
      <c r="D176" s="396"/>
      <c r="E176" s="397"/>
      <c r="F176" s="398"/>
      <c r="G176" s="311"/>
      <c r="H176" s="311"/>
      <c r="I176" s="311"/>
      <c r="J176" s="399"/>
    </row>
    <row r="177" spans="1:11" x14ac:dyDescent="0.2">
      <c r="A177" s="311"/>
      <c r="B177" s="311" t="s">
        <v>224</v>
      </c>
      <c r="C177" s="312"/>
      <c r="D177" s="396"/>
      <c r="E177" s="397"/>
      <c r="F177" s="398"/>
      <c r="G177" s="311"/>
      <c r="H177" s="311"/>
      <c r="I177" s="311"/>
      <c r="J177" s="399"/>
      <c r="K177" s="276">
        <f>SUM(J146:J175)</f>
        <v>-646719.49999999942</v>
      </c>
    </row>
    <row r="178" spans="1:11" x14ac:dyDescent="0.2">
      <c r="A178" s="311"/>
      <c r="B178" s="311"/>
      <c r="C178" s="312"/>
      <c r="D178" s="396"/>
      <c r="E178" s="397"/>
      <c r="F178" s="398"/>
      <c r="G178" s="311"/>
      <c r="H178" s="311"/>
      <c r="I178" s="311"/>
      <c r="J178" s="399"/>
    </row>
    <row r="179" spans="1:11" s="408" customFormat="1" ht="15" x14ac:dyDescent="0.2">
      <c r="A179" s="400" t="s">
        <v>225</v>
      </c>
      <c r="B179" s="401"/>
      <c r="C179" s="402"/>
      <c r="D179" s="403"/>
      <c r="E179" s="404"/>
      <c r="F179" s="405"/>
      <c r="G179" s="401"/>
      <c r="H179" s="401"/>
      <c r="I179" s="401"/>
      <c r="J179" s="406"/>
      <c r="K179" s="407"/>
    </row>
    <row r="180" spans="1:11" x14ac:dyDescent="0.2">
      <c r="D180" s="285"/>
      <c r="E180" s="286"/>
      <c r="F180" s="287"/>
      <c r="J180" s="288"/>
    </row>
    <row r="181" spans="1:11" x14ac:dyDescent="0.2">
      <c r="A181" s="409" t="s">
        <v>226</v>
      </c>
      <c r="D181" s="285"/>
      <c r="E181" s="286"/>
      <c r="F181" s="287"/>
      <c r="J181" s="410"/>
    </row>
    <row r="182" spans="1:11" s="310" customFormat="1" ht="11.25" x14ac:dyDescent="0.2">
      <c r="A182" s="301" t="s">
        <v>117</v>
      </c>
      <c r="B182" s="301" t="s">
        <v>118</v>
      </c>
      <c r="C182" s="302" t="s">
        <v>119</v>
      </c>
      <c r="D182" s="303">
        <v>36526</v>
      </c>
      <c r="E182" s="304" t="s">
        <v>227</v>
      </c>
      <c r="F182" s="305"/>
      <c r="G182" s="306"/>
      <c r="H182" s="307"/>
      <c r="I182" s="307"/>
      <c r="J182" s="308">
        <v>0.15</v>
      </c>
      <c r="K182" s="309"/>
    </row>
    <row r="183" spans="1:11" s="300" customFormat="1" ht="11.25" x14ac:dyDescent="0.2">
      <c r="A183" s="301" t="s">
        <v>117</v>
      </c>
      <c r="B183" s="301" t="s">
        <v>118</v>
      </c>
      <c r="C183" s="302" t="s">
        <v>119</v>
      </c>
      <c r="D183" s="303">
        <v>36557</v>
      </c>
      <c r="E183" s="304" t="s">
        <v>227</v>
      </c>
      <c r="F183" s="295"/>
      <c r="G183" s="296"/>
      <c r="H183" s="297"/>
      <c r="I183" s="297"/>
      <c r="J183" s="308">
        <v>-802.75</v>
      </c>
      <c r="K183" s="309"/>
    </row>
    <row r="184" spans="1:11" s="300" customFormat="1" ht="11.25" x14ac:dyDescent="0.2">
      <c r="A184" s="301" t="s">
        <v>117</v>
      </c>
      <c r="B184" s="301" t="s">
        <v>118</v>
      </c>
      <c r="C184" s="302" t="s">
        <v>119</v>
      </c>
      <c r="D184" s="303">
        <v>36617</v>
      </c>
      <c r="E184" s="304" t="s">
        <v>227</v>
      </c>
      <c r="F184" s="295"/>
      <c r="G184" s="296"/>
      <c r="H184" s="297"/>
      <c r="I184" s="297"/>
      <c r="J184" s="308">
        <v>701.8</v>
      </c>
      <c r="K184" s="309"/>
    </row>
    <row r="185" spans="1:11" s="300" customFormat="1" ht="11.25" x14ac:dyDescent="0.2">
      <c r="A185" s="301" t="s">
        <v>117</v>
      </c>
      <c r="B185" s="301" t="s">
        <v>118</v>
      </c>
      <c r="C185" s="302" t="s">
        <v>119</v>
      </c>
      <c r="D185" s="303">
        <v>36647</v>
      </c>
      <c r="E185" s="304" t="s">
        <v>227</v>
      </c>
      <c r="F185" s="295"/>
      <c r="G185" s="296"/>
      <c r="H185" s="297"/>
      <c r="I185" s="297"/>
      <c r="J185" s="308">
        <v>-36065.730000000003</v>
      </c>
      <c r="K185" s="309"/>
    </row>
    <row r="186" spans="1:11" s="300" customFormat="1" ht="11.25" x14ac:dyDescent="0.2">
      <c r="A186" s="301" t="s">
        <v>117</v>
      </c>
      <c r="B186" s="301" t="s">
        <v>118</v>
      </c>
      <c r="C186" s="302" t="s">
        <v>119</v>
      </c>
      <c r="D186" s="303">
        <v>36678</v>
      </c>
      <c r="E186" s="304" t="s">
        <v>227</v>
      </c>
      <c r="F186" s="295"/>
      <c r="G186" s="296"/>
      <c r="H186" s="297"/>
      <c r="I186" s="297"/>
      <c r="J186" s="308">
        <v>-367899.73</v>
      </c>
      <c r="K186" s="309"/>
    </row>
    <row r="187" spans="1:11" s="300" customFormat="1" ht="11.25" x14ac:dyDescent="0.2">
      <c r="A187" s="301" t="s">
        <v>117</v>
      </c>
      <c r="B187" s="301" t="s">
        <v>118</v>
      </c>
      <c r="C187" s="302" t="s">
        <v>119</v>
      </c>
      <c r="D187" s="303">
        <v>36708</v>
      </c>
      <c r="E187" s="304" t="s">
        <v>227</v>
      </c>
      <c r="F187" s="295"/>
      <c r="G187" s="296"/>
      <c r="H187" s="297"/>
      <c r="I187" s="297"/>
      <c r="J187" s="308">
        <v>14022.21</v>
      </c>
      <c r="K187" s="309"/>
    </row>
    <row r="188" spans="1:11" s="300" customFormat="1" ht="11.25" x14ac:dyDescent="0.2">
      <c r="A188" s="301" t="s">
        <v>117</v>
      </c>
      <c r="B188" s="301" t="s">
        <v>118</v>
      </c>
      <c r="C188" s="302" t="s">
        <v>119</v>
      </c>
      <c r="D188" s="303">
        <v>36739</v>
      </c>
      <c r="E188" s="304" t="s">
        <v>227</v>
      </c>
      <c r="F188" s="295"/>
      <c r="G188" s="296"/>
      <c r="H188" s="297"/>
      <c r="I188" s="297"/>
      <c r="J188" s="308">
        <v>-1035.21</v>
      </c>
      <c r="K188" s="309"/>
    </row>
    <row r="189" spans="1:11" s="300" customFormat="1" ht="11.25" x14ac:dyDescent="0.2">
      <c r="A189" s="301" t="s">
        <v>117</v>
      </c>
      <c r="B189" s="301" t="s">
        <v>118</v>
      </c>
      <c r="C189" s="302" t="s">
        <v>119</v>
      </c>
      <c r="D189" s="303">
        <v>36770</v>
      </c>
      <c r="E189" s="304" t="s">
        <v>227</v>
      </c>
      <c r="F189" s="295"/>
      <c r="G189" s="296"/>
      <c r="H189" s="297"/>
      <c r="I189" s="297"/>
      <c r="J189" s="308">
        <v>549</v>
      </c>
      <c r="K189" s="309"/>
    </row>
    <row r="190" spans="1:11" s="300" customFormat="1" ht="11.25" x14ac:dyDescent="0.2">
      <c r="A190" s="301" t="s">
        <v>117</v>
      </c>
      <c r="B190" s="301" t="s">
        <v>118</v>
      </c>
      <c r="C190" s="302" t="s">
        <v>119</v>
      </c>
      <c r="D190" s="303">
        <v>36800</v>
      </c>
      <c r="E190" s="304" t="s">
        <v>227</v>
      </c>
      <c r="F190" s="295"/>
      <c r="G190" s="296"/>
      <c r="H190" s="297"/>
      <c r="I190" s="297"/>
      <c r="J190" s="308">
        <v>-787140.54</v>
      </c>
      <c r="K190" s="309"/>
    </row>
    <row r="191" spans="1:11" s="300" customFormat="1" ht="11.25" x14ac:dyDescent="0.2">
      <c r="A191" s="301" t="s">
        <v>121</v>
      </c>
      <c r="B191" s="301" t="s">
        <v>118</v>
      </c>
      <c r="C191" s="302" t="s">
        <v>119</v>
      </c>
      <c r="D191" s="303">
        <v>36708</v>
      </c>
      <c r="E191" s="304" t="s">
        <v>227</v>
      </c>
      <c r="F191" s="295"/>
      <c r="G191" s="296"/>
      <c r="H191" s="297"/>
      <c r="I191" s="297"/>
      <c r="J191" s="308">
        <v>149305.59</v>
      </c>
      <c r="K191" s="309"/>
    </row>
    <row r="192" spans="1:11" s="300" customFormat="1" ht="11.25" x14ac:dyDescent="0.2">
      <c r="A192" s="301" t="s">
        <v>121</v>
      </c>
      <c r="B192" s="301" t="s">
        <v>118</v>
      </c>
      <c r="C192" s="302" t="s">
        <v>119</v>
      </c>
      <c r="D192" s="303">
        <v>36739</v>
      </c>
      <c r="E192" s="304" t="s">
        <v>227</v>
      </c>
      <c r="F192" s="295"/>
      <c r="G192" s="296"/>
      <c r="H192" s="297"/>
      <c r="I192" s="297"/>
      <c r="J192" s="308">
        <v>-7493.6</v>
      </c>
      <c r="K192" s="309"/>
    </row>
    <row r="193" spans="1:11" s="300" customFormat="1" ht="11.25" x14ac:dyDescent="0.2">
      <c r="A193" s="301" t="s">
        <v>121</v>
      </c>
      <c r="B193" s="301" t="s">
        <v>118</v>
      </c>
      <c r="C193" s="302" t="s">
        <v>119</v>
      </c>
      <c r="D193" s="303">
        <v>36770</v>
      </c>
      <c r="E193" s="304" t="s">
        <v>227</v>
      </c>
      <c r="F193" s="295"/>
      <c r="G193" s="296"/>
      <c r="H193" s="297"/>
      <c r="I193" s="297"/>
      <c r="J193" s="308">
        <v>35527.85</v>
      </c>
      <c r="K193" s="309"/>
    </row>
    <row r="194" spans="1:11" s="311" customFormat="1" x14ac:dyDescent="0.2">
      <c r="A194" s="311" t="s">
        <v>228</v>
      </c>
      <c r="B194" s="311" t="s">
        <v>229</v>
      </c>
      <c r="C194" s="312" t="s">
        <v>131</v>
      </c>
      <c r="D194" s="313">
        <v>36831</v>
      </c>
      <c r="E194" s="311" t="s">
        <v>230</v>
      </c>
      <c r="J194" s="315">
        <v>-36000</v>
      </c>
    </row>
    <row r="195" spans="1:11" s="311" customFormat="1" x14ac:dyDescent="0.2">
      <c r="A195" s="311" t="s">
        <v>126</v>
      </c>
      <c r="B195" s="311" t="s">
        <v>231</v>
      </c>
      <c r="C195" s="312" t="s">
        <v>170</v>
      </c>
      <c r="D195" s="313">
        <v>36708</v>
      </c>
      <c r="E195" s="311" t="s">
        <v>232</v>
      </c>
      <c r="J195" s="315">
        <v>6967.74</v>
      </c>
    </row>
    <row r="196" spans="1:11" s="311" customFormat="1" x14ac:dyDescent="0.2">
      <c r="A196" s="311" t="s">
        <v>126</v>
      </c>
      <c r="B196" s="311" t="s">
        <v>233</v>
      </c>
      <c r="C196" s="312" t="s">
        <v>128</v>
      </c>
      <c r="D196" s="313">
        <v>36800</v>
      </c>
      <c r="E196" s="311" t="s">
        <v>234</v>
      </c>
      <c r="J196" s="315">
        <v>-21888</v>
      </c>
    </row>
    <row r="197" spans="1:11" s="311" customFormat="1" x14ac:dyDescent="0.2">
      <c r="A197" s="311" t="s">
        <v>126</v>
      </c>
      <c r="B197" s="311" t="s">
        <v>233</v>
      </c>
      <c r="C197" s="312" t="s">
        <v>128</v>
      </c>
      <c r="D197" s="313">
        <v>36800</v>
      </c>
      <c r="E197" s="311" t="s">
        <v>234</v>
      </c>
      <c r="J197" s="315">
        <v>-16416</v>
      </c>
    </row>
    <row r="198" spans="1:11" s="311" customFormat="1" x14ac:dyDescent="0.2">
      <c r="A198" s="311" t="s">
        <v>126</v>
      </c>
      <c r="B198" s="311" t="s">
        <v>233</v>
      </c>
      <c r="C198" s="312" t="s">
        <v>128</v>
      </c>
      <c r="D198" s="313">
        <v>36800</v>
      </c>
      <c r="E198" s="311" t="s">
        <v>234</v>
      </c>
      <c r="J198" s="315">
        <v>-5472</v>
      </c>
    </row>
    <row r="199" spans="1:11" s="311" customFormat="1" x14ac:dyDescent="0.2">
      <c r="A199" s="311" t="s">
        <v>235</v>
      </c>
      <c r="B199" s="311" t="s">
        <v>233</v>
      </c>
      <c r="C199" s="312" t="s">
        <v>131</v>
      </c>
      <c r="D199" s="313">
        <v>36831</v>
      </c>
      <c r="E199" s="311" t="s">
        <v>230</v>
      </c>
      <c r="J199" s="315">
        <v>362880</v>
      </c>
    </row>
    <row r="200" spans="1:11" s="311" customFormat="1" x14ac:dyDescent="0.2">
      <c r="A200" s="311" t="s">
        <v>126</v>
      </c>
      <c r="B200" s="311" t="s">
        <v>167</v>
      </c>
      <c r="C200" s="312" t="s">
        <v>153</v>
      </c>
      <c r="D200" s="313">
        <v>36800</v>
      </c>
      <c r="E200" s="311" t="s">
        <v>236</v>
      </c>
      <c r="J200" s="315">
        <v>2063.9299999999998</v>
      </c>
    </row>
    <row r="201" spans="1:11" s="311" customFormat="1" x14ac:dyDescent="0.2">
      <c r="A201" s="311" t="s">
        <v>228</v>
      </c>
      <c r="B201" s="311" t="s">
        <v>237</v>
      </c>
      <c r="C201" s="312" t="s">
        <v>131</v>
      </c>
      <c r="D201" s="313">
        <v>36831</v>
      </c>
      <c r="E201" s="311" t="s">
        <v>230</v>
      </c>
      <c r="J201" s="315">
        <v>-20000</v>
      </c>
    </row>
    <row r="202" spans="1:11" s="311" customFormat="1" x14ac:dyDescent="0.2">
      <c r="A202" s="311" t="s">
        <v>126</v>
      </c>
      <c r="B202" s="311" t="s">
        <v>181</v>
      </c>
      <c r="C202" s="312" t="s">
        <v>173</v>
      </c>
      <c r="D202" s="313">
        <v>36770</v>
      </c>
      <c r="E202" s="311" t="s">
        <v>238</v>
      </c>
      <c r="J202" s="315">
        <v>369708.22</v>
      </c>
    </row>
    <row r="203" spans="1:11" s="311" customFormat="1" x14ac:dyDescent="0.2">
      <c r="A203" s="311" t="s">
        <v>24</v>
      </c>
      <c r="B203" s="311" t="s">
        <v>181</v>
      </c>
      <c r="C203" s="312" t="s">
        <v>173</v>
      </c>
      <c r="D203" s="313">
        <v>36770</v>
      </c>
      <c r="E203" s="311" t="s">
        <v>239</v>
      </c>
      <c r="J203" s="315">
        <v>-6166233.0999999996</v>
      </c>
    </row>
    <row r="204" spans="1:11" s="311" customFormat="1" x14ac:dyDescent="0.2">
      <c r="A204" s="311" t="s">
        <v>24</v>
      </c>
      <c r="B204" s="311" t="s">
        <v>181</v>
      </c>
      <c r="C204" s="312" t="s">
        <v>173</v>
      </c>
      <c r="D204" s="313">
        <v>36770</v>
      </c>
      <c r="E204" s="311" t="s">
        <v>240</v>
      </c>
      <c r="J204" s="315">
        <v>-2898368.85</v>
      </c>
    </row>
    <row r="205" spans="1:11" s="311" customFormat="1" x14ac:dyDescent="0.2">
      <c r="A205" s="311" t="s">
        <v>24</v>
      </c>
      <c r="B205" s="311" t="s">
        <v>181</v>
      </c>
      <c r="C205" s="312" t="s">
        <v>173</v>
      </c>
      <c r="D205" s="313">
        <v>36770</v>
      </c>
      <c r="E205" s="311" t="s">
        <v>240</v>
      </c>
      <c r="J205" s="315">
        <v>-1792647.41</v>
      </c>
    </row>
    <row r="206" spans="1:11" s="311" customFormat="1" x14ac:dyDescent="0.2">
      <c r="A206" s="311" t="s">
        <v>24</v>
      </c>
      <c r="B206" s="311" t="s">
        <v>181</v>
      </c>
      <c r="C206" s="312" t="s">
        <v>173</v>
      </c>
      <c r="D206" s="313">
        <v>36770</v>
      </c>
      <c r="E206" s="311" t="s">
        <v>240</v>
      </c>
      <c r="J206" s="315">
        <v>-1792647.38</v>
      </c>
    </row>
    <row r="207" spans="1:11" s="311" customFormat="1" x14ac:dyDescent="0.2">
      <c r="A207" s="311" t="s">
        <v>24</v>
      </c>
      <c r="B207" s="311" t="s">
        <v>181</v>
      </c>
      <c r="C207" s="312" t="s">
        <v>173</v>
      </c>
      <c r="D207" s="313">
        <v>36770</v>
      </c>
      <c r="E207" s="311" t="s">
        <v>240</v>
      </c>
      <c r="J207" s="315">
        <v>-1027705.6</v>
      </c>
    </row>
    <row r="208" spans="1:11" s="311" customFormat="1" ht="22.5" customHeight="1" x14ac:dyDescent="0.2">
      <c r="A208" s="311" t="s">
        <v>24</v>
      </c>
      <c r="B208" s="311" t="s">
        <v>181</v>
      </c>
      <c r="C208" s="312" t="s">
        <v>173</v>
      </c>
      <c r="D208" s="313">
        <v>36770</v>
      </c>
      <c r="E208" s="442" t="s">
        <v>241</v>
      </c>
      <c r="F208" s="442"/>
      <c r="G208" s="442"/>
      <c r="H208" s="442"/>
      <c r="J208" s="315">
        <v>-1027705.6</v>
      </c>
    </row>
    <row r="209" spans="1:10" s="311" customFormat="1" x14ac:dyDescent="0.2">
      <c r="A209" s="311" t="s">
        <v>24</v>
      </c>
      <c r="B209" s="311" t="s">
        <v>181</v>
      </c>
      <c r="C209" s="312" t="s">
        <v>173</v>
      </c>
      <c r="D209" s="313">
        <v>36770</v>
      </c>
      <c r="E209" s="311" t="s">
        <v>240</v>
      </c>
      <c r="J209" s="315">
        <v>-966122.94</v>
      </c>
    </row>
    <row r="210" spans="1:10" s="311" customFormat="1" x14ac:dyDescent="0.2">
      <c r="A210" s="311" t="s">
        <v>24</v>
      </c>
      <c r="B210" s="311" t="s">
        <v>181</v>
      </c>
      <c r="C210" s="312" t="s">
        <v>173</v>
      </c>
      <c r="D210" s="313">
        <v>36770</v>
      </c>
      <c r="E210" s="311" t="s">
        <v>240</v>
      </c>
      <c r="J210" s="315">
        <v>-965822.35</v>
      </c>
    </row>
    <row r="211" spans="1:10" s="311" customFormat="1" ht="22.5" customHeight="1" x14ac:dyDescent="0.2">
      <c r="A211" s="311" t="s">
        <v>126</v>
      </c>
      <c r="B211" s="311" t="s">
        <v>181</v>
      </c>
      <c r="C211" s="312" t="s">
        <v>173</v>
      </c>
      <c r="D211" s="313">
        <v>36800</v>
      </c>
      <c r="E211" s="442" t="s">
        <v>242</v>
      </c>
      <c r="F211" s="442"/>
      <c r="G211" s="442"/>
      <c r="H211" s="442"/>
      <c r="J211" s="315">
        <v>-12598.68</v>
      </c>
    </row>
    <row r="212" spans="1:10" s="311" customFormat="1" ht="21" customHeight="1" x14ac:dyDescent="0.2">
      <c r="A212" s="311" t="s">
        <v>24</v>
      </c>
      <c r="B212" s="311" t="s">
        <v>181</v>
      </c>
      <c r="C212" s="312" t="s">
        <v>173</v>
      </c>
      <c r="D212" s="313">
        <v>36800</v>
      </c>
      <c r="E212" s="442" t="s">
        <v>242</v>
      </c>
      <c r="F212" s="442"/>
      <c r="G212" s="442"/>
      <c r="H212" s="442"/>
      <c r="J212" s="315">
        <v>-14782509.85</v>
      </c>
    </row>
    <row r="213" spans="1:10" s="311" customFormat="1" x14ac:dyDescent="0.2">
      <c r="A213" s="311" t="s">
        <v>24</v>
      </c>
      <c r="B213" s="311" t="s">
        <v>181</v>
      </c>
      <c r="C213" s="312" t="s">
        <v>173</v>
      </c>
      <c r="D213" s="313">
        <v>36800</v>
      </c>
      <c r="E213" s="311" t="s">
        <v>230</v>
      </c>
      <c r="J213" s="315">
        <v>-1137116.1499999999</v>
      </c>
    </row>
    <row r="214" spans="1:10" s="311" customFormat="1" ht="22.5" customHeight="1" x14ac:dyDescent="0.2">
      <c r="A214" s="311" t="s">
        <v>24</v>
      </c>
      <c r="B214" s="311" t="s">
        <v>181</v>
      </c>
      <c r="C214" s="312" t="s">
        <v>173</v>
      </c>
      <c r="D214" s="313">
        <v>36800</v>
      </c>
      <c r="E214" s="442" t="s">
        <v>242</v>
      </c>
      <c r="F214" s="442"/>
      <c r="G214" s="442"/>
      <c r="H214" s="442"/>
      <c r="J214" s="315">
        <v>175870.88</v>
      </c>
    </row>
    <row r="215" spans="1:10" s="311" customFormat="1" ht="21" customHeight="1" x14ac:dyDescent="0.2">
      <c r="A215" s="311" t="s">
        <v>126</v>
      </c>
      <c r="B215" s="311" t="s">
        <v>243</v>
      </c>
      <c r="C215" s="312" t="s">
        <v>173</v>
      </c>
      <c r="D215" s="313">
        <v>36800</v>
      </c>
      <c r="E215" s="442" t="s">
        <v>242</v>
      </c>
      <c r="F215" s="442"/>
      <c r="G215" s="442"/>
      <c r="H215" s="442"/>
      <c r="J215" s="315">
        <v>51793.440000000002</v>
      </c>
    </row>
    <row r="216" spans="1:10" s="311" customFormat="1" ht="23.25" customHeight="1" x14ac:dyDescent="0.2">
      <c r="A216" s="311" t="s">
        <v>24</v>
      </c>
      <c r="B216" s="311" t="s">
        <v>243</v>
      </c>
      <c r="C216" s="312" t="s">
        <v>173</v>
      </c>
      <c r="D216" s="313">
        <v>36800</v>
      </c>
      <c r="E216" s="442" t="s">
        <v>242</v>
      </c>
      <c r="F216" s="442"/>
      <c r="G216" s="442"/>
      <c r="H216" s="442"/>
      <c r="J216" s="315">
        <v>-114856.19</v>
      </c>
    </row>
    <row r="217" spans="1:10" s="311" customFormat="1" ht="20.25" customHeight="1" x14ac:dyDescent="0.2">
      <c r="A217" s="311" t="s">
        <v>24</v>
      </c>
      <c r="B217" s="311" t="s">
        <v>243</v>
      </c>
      <c r="C217" s="312" t="s">
        <v>173</v>
      </c>
      <c r="D217" s="313">
        <v>36800</v>
      </c>
      <c r="E217" s="442" t="s">
        <v>242</v>
      </c>
      <c r="F217" s="442"/>
      <c r="G217" s="442"/>
      <c r="H217" s="442"/>
      <c r="J217" s="315">
        <v>2710.26</v>
      </c>
    </row>
    <row r="218" spans="1:10" s="311" customFormat="1" x14ac:dyDescent="0.2">
      <c r="A218" s="311" t="s">
        <v>24</v>
      </c>
      <c r="B218" s="311" t="s">
        <v>243</v>
      </c>
      <c r="C218" s="312" t="s">
        <v>173</v>
      </c>
      <c r="D218" s="313">
        <v>36800</v>
      </c>
      <c r="E218" s="311" t="s">
        <v>244</v>
      </c>
      <c r="J218" s="315">
        <v>67763.28</v>
      </c>
    </row>
    <row r="219" spans="1:10" s="311" customFormat="1" x14ac:dyDescent="0.2">
      <c r="A219" s="311" t="s">
        <v>126</v>
      </c>
      <c r="B219" s="311" t="s">
        <v>245</v>
      </c>
      <c r="C219" s="312" t="s">
        <v>173</v>
      </c>
      <c r="D219" s="313">
        <v>36770</v>
      </c>
      <c r="E219" s="311" t="s">
        <v>240</v>
      </c>
      <c r="J219" s="315">
        <v>-2543523.2400000002</v>
      </c>
    </row>
    <row r="220" spans="1:10" s="311" customFormat="1" x14ac:dyDescent="0.2">
      <c r="A220" s="311" t="s">
        <v>126</v>
      </c>
      <c r="B220" s="311" t="s">
        <v>245</v>
      </c>
      <c r="C220" s="312" t="s">
        <v>173</v>
      </c>
      <c r="D220" s="313">
        <v>36770</v>
      </c>
      <c r="E220" s="311" t="s">
        <v>238</v>
      </c>
      <c r="J220" s="315">
        <v>-2453084.2999999998</v>
      </c>
    </row>
    <row r="221" spans="1:10" s="311" customFormat="1" x14ac:dyDescent="0.2">
      <c r="A221" s="311" t="s">
        <v>126</v>
      </c>
      <c r="B221" s="311" t="s">
        <v>245</v>
      </c>
      <c r="C221" s="312" t="s">
        <v>173</v>
      </c>
      <c r="D221" s="313">
        <v>36770</v>
      </c>
      <c r="E221" s="311" t="s">
        <v>240</v>
      </c>
      <c r="J221" s="315">
        <v>-1271761.6499999999</v>
      </c>
    </row>
    <row r="222" spans="1:10" s="311" customFormat="1" x14ac:dyDescent="0.2">
      <c r="A222" s="311" t="s">
        <v>126</v>
      </c>
      <c r="B222" s="311" t="s">
        <v>245</v>
      </c>
      <c r="C222" s="312" t="s">
        <v>173</v>
      </c>
      <c r="D222" s="313">
        <v>36770</v>
      </c>
      <c r="E222" s="311" t="s">
        <v>240</v>
      </c>
      <c r="J222" s="315">
        <v>-1271761.6499999999</v>
      </c>
    </row>
    <row r="223" spans="1:10" s="311" customFormat="1" x14ac:dyDescent="0.2">
      <c r="A223" s="311" t="s">
        <v>24</v>
      </c>
      <c r="B223" s="311" t="s">
        <v>245</v>
      </c>
      <c r="C223" s="312" t="s">
        <v>173</v>
      </c>
      <c r="D223" s="313">
        <v>36770</v>
      </c>
      <c r="E223" s="311" t="s">
        <v>234</v>
      </c>
      <c r="J223" s="315">
        <v>1226542.1499999999</v>
      </c>
    </row>
    <row r="224" spans="1:10" s="311" customFormat="1" x14ac:dyDescent="0.2">
      <c r="A224" s="311" t="s">
        <v>24</v>
      </c>
      <c r="B224" s="311" t="s">
        <v>245</v>
      </c>
      <c r="C224" s="312" t="s">
        <v>173</v>
      </c>
      <c r="D224" s="313">
        <v>36770</v>
      </c>
      <c r="E224" s="311" t="s">
        <v>240</v>
      </c>
      <c r="J224" s="315">
        <v>1271761.6499999999</v>
      </c>
    </row>
    <row r="225" spans="1:10" s="311" customFormat="1" x14ac:dyDescent="0.2">
      <c r="A225" s="311" t="s">
        <v>24</v>
      </c>
      <c r="B225" s="311" t="s">
        <v>245</v>
      </c>
      <c r="C225" s="312" t="s">
        <v>173</v>
      </c>
      <c r="D225" s="313">
        <v>36770</v>
      </c>
      <c r="E225" s="311" t="s">
        <v>240</v>
      </c>
      <c r="J225" s="315">
        <v>1271761.6499999999</v>
      </c>
    </row>
    <row r="226" spans="1:10" s="311" customFormat="1" x14ac:dyDescent="0.2">
      <c r="A226" s="311" t="s">
        <v>24</v>
      </c>
      <c r="B226" s="311" t="s">
        <v>245</v>
      </c>
      <c r="C226" s="312" t="s">
        <v>173</v>
      </c>
      <c r="D226" s="313">
        <v>36770</v>
      </c>
      <c r="E226" s="311" t="s">
        <v>240</v>
      </c>
      <c r="J226" s="315">
        <v>1271761.6499999999</v>
      </c>
    </row>
    <row r="227" spans="1:10" s="311" customFormat="1" x14ac:dyDescent="0.2">
      <c r="A227" s="311" t="s">
        <v>24</v>
      </c>
      <c r="B227" s="311" t="s">
        <v>245</v>
      </c>
      <c r="C227" s="312" t="s">
        <v>173</v>
      </c>
      <c r="D227" s="313">
        <v>36770</v>
      </c>
      <c r="E227" s="311" t="s">
        <v>240</v>
      </c>
      <c r="J227" s="315">
        <v>2453084.2400000002</v>
      </c>
    </row>
    <row r="228" spans="1:10" s="311" customFormat="1" x14ac:dyDescent="0.2">
      <c r="A228" s="311" t="s">
        <v>24</v>
      </c>
      <c r="B228" s="311" t="s">
        <v>245</v>
      </c>
      <c r="C228" s="312" t="s">
        <v>173</v>
      </c>
      <c r="D228" s="313">
        <v>36770</v>
      </c>
      <c r="E228" s="311" t="s">
        <v>240</v>
      </c>
      <c r="J228" s="315">
        <v>2453084.2999999998</v>
      </c>
    </row>
    <row r="229" spans="1:10" s="311" customFormat="1" x14ac:dyDescent="0.2">
      <c r="A229" s="311" t="s">
        <v>24</v>
      </c>
      <c r="B229" s="311" t="s">
        <v>245</v>
      </c>
      <c r="C229" s="312" t="s">
        <v>173</v>
      </c>
      <c r="D229" s="313">
        <v>36770</v>
      </c>
      <c r="E229" s="311" t="s">
        <v>240</v>
      </c>
      <c r="J229" s="315">
        <v>3815284.89</v>
      </c>
    </row>
    <row r="230" spans="1:10" s="311" customFormat="1" x14ac:dyDescent="0.2">
      <c r="A230" s="311" t="s">
        <v>24</v>
      </c>
      <c r="B230" s="311" t="s">
        <v>245</v>
      </c>
      <c r="C230" s="312" t="s">
        <v>173</v>
      </c>
      <c r="D230" s="313">
        <v>36770</v>
      </c>
      <c r="E230" s="311" t="s">
        <v>240</v>
      </c>
      <c r="J230" s="315">
        <v>7630568.7400000002</v>
      </c>
    </row>
    <row r="231" spans="1:10" s="311" customFormat="1" ht="22.5" customHeight="1" x14ac:dyDescent="0.2">
      <c r="A231" s="311" t="s">
        <v>126</v>
      </c>
      <c r="B231" s="311" t="s">
        <v>245</v>
      </c>
      <c r="C231" s="312" t="s">
        <v>173</v>
      </c>
      <c r="D231" s="313">
        <v>36800</v>
      </c>
      <c r="E231" s="442" t="s">
        <v>242</v>
      </c>
      <c r="F231" s="442"/>
      <c r="G231" s="442"/>
      <c r="H231" s="442"/>
      <c r="J231" s="315">
        <v>-18222537.239999998</v>
      </c>
    </row>
    <row r="232" spans="1:10" s="311" customFormat="1" ht="22.5" customHeight="1" x14ac:dyDescent="0.2">
      <c r="A232" s="311" t="s">
        <v>126</v>
      </c>
      <c r="B232" s="311" t="s">
        <v>245</v>
      </c>
      <c r="C232" s="312" t="s">
        <v>173</v>
      </c>
      <c r="D232" s="313">
        <v>36800</v>
      </c>
      <c r="E232" s="442" t="s">
        <v>242</v>
      </c>
      <c r="F232" s="442"/>
      <c r="G232" s="442"/>
      <c r="H232" s="442"/>
      <c r="J232" s="315">
        <v>-3084802.33</v>
      </c>
    </row>
    <row r="233" spans="1:10" s="311" customFormat="1" x14ac:dyDescent="0.2">
      <c r="A233" s="311" t="s">
        <v>126</v>
      </c>
      <c r="B233" s="311" t="s">
        <v>245</v>
      </c>
      <c r="C233" s="312" t="s">
        <v>173</v>
      </c>
      <c r="D233" s="313">
        <v>36800</v>
      </c>
      <c r="E233" s="311" t="s">
        <v>234</v>
      </c>
      <c r="J233" s="315">
        <v>-1140302.71</v>
      </c>
    </row>
    <row r="234" spans="1:10" s="311" customFormat="1" ht="21" customHeight="1" x14ac:dyDescent="0.2">
      <c r="A234" s="311" t="s">
        <v>24</v>
      </c>
      <c r="B234" s="311" t="s">
        <v>245</v>
      </c>
      <c r="C234" s="312" t="s">
        <v>173</v>
      </c>
      <c r="D234" s="313">
        <v>36800</v>
      </c>
      <c r="E234" s="442" t="s">
        <v>242</v>
      </c>
      <c r="F234" s="442"/>
      <c r="G234" s="442"/>
      <c r="H234" s="442"/>
      <c r="J234" s="315">
        <v>19330974.449999999</v>
      </c>
    </row>
    <row r="235" spans="1:10" s="311" customFormat="1" x14ac:dyDescent="0.2">
      <c r="A235" s="311" t="s">
        <v>126</v>
      </c>
      <c r="B235" s="311" t="s">
        <v>246</v>
      </c>
      <c r="C235" s="312" t="s">
        <v>170</v>
      </c>
      <c r="D235" s="313">
        <v>36708</v>
      </c>
      <c r="E235" s="311" t="s">
        <v>247</v>
      </c>
      <c r="J235" s="315">
        <v>1000</v>
      </c>
    </row>
    <row r="236" spans="1:10" s="311" customFormat="1" x14ac:dyDescent="0.2">
      <c r="A236" s="311" t="s">
        <v>126</v>
      </c>
      <c r="B236" s="311" t="s">
        <v>246</v>
      </c>
      <c r="C236" s="312" t="s">
        <v>170</v>
      </c>
      <c r="D236" s="313">
        <v>36708</v>
      </c>
      <c r="E236" s="311" t="s">
        <v>248</v>
      </c>
      <c r="J236" s="315">
        <v>55581.17</v>
      </c>
    </row>
    <row r="237" spans="1:10" s="311" customFormat="1" x14ac:dyDescent="0.2">
      <c r="A237" s="311" t="s">
        <v>126</v>
      </c>
      <c r="B237" s="311" t="s">
        <v>246</v>
      </c>
      <c r="C237" s="312" t="s">
        <v>170</v>
      </c>
      <c r="D237" s="313">
        <v>36708</v>
      </c>
      <c r="E237" s="311" t="s">
        <v>248</v>
      </c>
      <c r="J237" s="315">
        <v>68599.429999999993</v>
      </c>
    </row>
    <row r="238" spans="1:10" s="311" customFormat="1" x14ac:dyDescent="0.2">
      <c r="A238" s="311" t="s">
        <v>126</v>
      </c>
      <c r="B238" s="311" t="s">
        <v>249</v>
      </c>
      <c r="C238" s="312" t="s">
        <v>170</v>
      </c>
      <c r="D238" s="313">
        <v>36617</v>
      </c>
      <c r="E238" s="311" t="s">
        <v>247</v>
      </c>
      <c r="J238" s="315">
        <v>323176.23</v>
      </c>
    </row>
    <row r="239" spans="1:10" s="311" customFormat="1" x14ac:dyDescent="0.2">
      <c r="A239" s="311" t="s">
        <v>126</v>
      </c>
      <c r="B239" s="311" t="s">
        <v>250</v>
      </c>
      <c r="C239" s="312" t="s">
        <v>131</v>
      </c>
      <c r="D239" s="313">
        <v>36800</v>
      </c>
      <c r="E239" s="311" t="s">
        <v>230</v>
      </c>
      <c r="J239" s="315">
        <v>-26921</v>
      </c>
    </row>
    <row r="240" spans="1:10" s="311" customFormat="1" x14ac:dyDescent="0.2">
      <c r="A240" s="311" t="s">
        <v>24</v>
      </c>
      <c r="B240" s="311" t="s">
        <v>251</v>
      </c>
      <c r="C240" s="312" t="s">
        <v>170</v>
      </c>
      <c r="D240" s="313">
        <v>36800</v>
      </c>
      <c r="E240" s="311" t="s">
        <v>252</v>
      </c>
      <c r="J240" s="315">
        <v>2640</v>
      </c>
    </row>
    <row r="241" spans="1:10" s="311" customFormat="1" x14ac:dyDescent="0.2">
      <c r="A241" s="311" t="s">
        <v>228</v>
      </c>
      <c r="B241" s="311" t="s">
        <v>253</v>
      </c>
      <c r="C241" s="312" t="s">
        <v>170</v>
      </c>
      <c r="D241" s="313">
        <v>36800</v>
      </c>
      <c r="E241" s="311" t="s">
        <v>254</v>
      </c>
      <c r="J241" s="315">
        <v>64797</v>
      </c>
    </row>
    <row r="242" spans="1:10" s="311" customFormat="1" x14ac:dyDescent="0.2">
      <c r="A242" s="311" t="s">
        <v>24</v>
      </c>
      <c r="B242" s="311" t="s">
        <v>255</v>
      </c>
      <c r="C242" s="312" t="s">
        <v>153</v>
      </c>
      <c r="D242" s="313">
        <v>36800</v>
      </c>
      <c r="E242" s="311" t="s">
        <v>256</v>
      </c>
      <c r="J242" s="315">
        <v>-2357.8000000000002</v>
      </c>
    </row>
    <row r="243" spans="1:10" s="311" customFormat="1" x14ac:dyDescent="0.2">
      <c r="A243" s="311" t="s">
        <v>24</v>
      </c>
      <c r="B243" s="311" t="s">
        <v>257</v>
      </c>
      <c r="C243" s="312" t="s">
        <v>192</v>
      </c>
      <c r="D243" s="313">
        <v>36800</v>
      </c>
      <c r="E243" s="311" t="s">
        <v>252</v>
      </c>
      <c r="J243" s="315">
        <v>-2380.75</v>
      </c>
    </row>
    <row r="244" spans="1:10" s="311" customFormat="1" x14ac:dyDescent="0.2">
      <c r="A244" s="311" t="s">
        <v>228</v>
      </c>
      <c r="B244" s="311" t="s">
        <v>257</v>
      </c>
      <c r="C244" s="312" t="s">
        <v>131</v>
      </c>
      <c r="D244" s="313">
        <v>36831</v>
      </c>
      <c r="E244" s="311" t="s">
        <v>230</v>
      </c>
      <c r="J244" s="315">
        <v>-262080</v>
      </c>
    </row>
    <row r="245" spans="1:10" s="311" customFormat="1" ht="19.5" customHeight="1" x14ac:dyDescent="0.2">
      <c r="A245" s="311" t="s">
        <v>126</v>
      </c>
      <c r="B245" s="311" t="s">
        <v>179</v>
      </c>
      <c r="C245" s="312" t="s">
        <v>173</v>
      </c>
      <c r="D245" s="313">
        <v>36800</v>
      </c>
      <c r="E245" s="442" t="s">
        <v>258</v>
      </c>
      <c r="F245" s="442"/>
      <c r="G245" s="442"/>
      <c r="H245" s="442"/>
      <c r="J245" s="315">
        <v>1781.25</v>
      </c>
    </row>
    <row r="246" spans="1:10" s="311" customFormat="1" x14ac:dyDescent="0.2">
      <c r="A246" s="311" t="s">
        <v>126</v>
      </c>
      <c r="B246" s="311" t="s">
        <v>259</v>
      </c>
      <c r="C246" s="312" t="s">
        <v>131</v>
      </c>
      <c r="D246" s="313">
        <v>36800</v>
      </c>
      <c r="E246" s="311" t="s">
        <v>230</v>
      </c>
      <c r="J246" s="315">
        <v>-13813</v>
      </c>
    </row>
    <row r="247" spans="1:10" s="311" customFormat="1" x14ac:dyDescent="0.2">
      <c r="A247" s="311" t="s">
        <v>126</v>
      </c>
      <c r="B247" s="311" t="s">
        <v>260</v>
      </c>
      <c r="C247" s="312" t="s">
        <v>192</v>
      </c>
      <c r="D247" s="313">
        <v>36739</v>
      </c>
      <c r="E247" s="311" t="s">
        <v>252</v>
      </c>
      <c r="J247" s="315">
        <v>532972.03</v>
      </c>
    </row>
    <row r="248" spans="1:10" s="311" customFormat="1" x14ac:dyDescent="0.2">
      <c r="A248" s="311" t="s">
        <v>126</v>
      </c>
      <c r="B248" s="311" t="s">
        <v>260</v>
      </c>
      <c r="C248" s="312" t="s">
        <v>192</v>
      </c>
      <c r="D248" s="313">
        <v>36800</v>
      </c>
      <c r="E248" s="311" t="s">
        <v>252</v>
      </c>
      <c r="J248" s="315">
        <v>-80763</v>
      </c>
    </row>
    <row r="249" spans="1:10" s="311" customFormat="1" x14ac:dyDescent="0.2">
      <c r="A249" s="311" t="s">
        <v>24</v>
      </c>
      <c r="B249" s="311" t="s">
        <v>260</v>
      </c>
      <c r="C249" s="312" t="s">
        <v>192</v>
      </c>
      <c r="D249" s="313">
        <v>36800</v>
      </c>
      <c r="E249" s="311" t="s">
        <v>252</v>
      </c>
      <c r="J249" s="315">
        <v>27383.68</v>
      </c>
    </row>
    <row r="250" spans="1:10" s="311" customFormat="1" x14ac:dyDescent="0.2">
      <c r="A250" s="311" t="s">
        <v>24</v>
      </c>
      <c r="B250" s="311" t="s">
        <v>261</v>
      </c>
      <c r="C250" s="312" t="s">
        <v>124</v>
      </c>
      <c r="D250" s="313">
        <v>36800</v>
      </c>
      <c r="E250" s="311" t="s">
        <v>262</v>
      </c>
      <c r="J250" s="315">
        <v>27383.68</v>
      </c>
    </row>
    <row r="251" spans="1:10" s="311" customFormat="1" x14ac:dyDescent="0.2">
      <c r="A251" s="311" t="s">
        <v>24</v>
      </c>
      <c r="B251" s="311" t="s">
        <v>183</v>
      </c>
      <c r="C251" s="312" t="s">
        <v>119</v>
      </c>
      <c r="D251" s="313">
        <v>36770</v>
      </c>
      <c r="E251" s="311" t="s">
        <v>252</v>
      </c>
      <c r="J251" s="315">
        <v>92278.32</v>
      </c>
    </row>
    <row r="252" spans="1:10" s="311" customFormat="1" x14ac:dyDescent="0.2">
      <c r="A252" s="311" t="s">
        <v>126</v>
      </c>
      <c r="B252" s="311" t="s">
        <v>263</v>
      </c>
      <c r="C252" s="312" t="s">
        <v>131</v>
      </c>
      <c r="D252" s="313">
        <v>36800</v>
      </c>
      <c r="E252" s="311" t="s">
        <v>230</v>
      </c>
      <c r="J252" s="315">
        <v>-3000</v>
      </c>
    </row>
    <row r="253" spans="1:10" s="311" customFormat="1" x14ac:dyDescent="0.2">
      <c r="A253" s="311" t="s">
        <v>24</v>
      </c>
      <c r="B253" s="311" t="s">
        <v>264</v>
      </c>
      <c r="C253" s="312" t="s">
        <v>124</v>
      </c>
      <c r="D253" s="313">
        <v>36800</v>
      </c>
      <c r="E253" s="311" t="s">
        <v>234</v>
      </c>
      <c r="J253" s="315">
        <v>306126</v>
      </c>
    </row>
    <row r="254" spans="1:10" s="311" customFormat="1" x14ac:dyDescent="0.2">
      <c r="A254" s="311" t="s">
        <v>126</v>
      </c>
      <c r="B254" s="311" t="s">
        <v>265</v>
      </c>
      <c r="C254" s="312" t="s">
        <v>153</v>
      </c>
      <c r="D254" s="313">
        <v>36800</v>
      </c>
      <c r="E254" s="311" t="s">
        <v>230</v>
      </c>
      <c r="J254" s="315">
        <v>51600</v>
      </c>
    </row>
    <row r="255" spans="1:10" s="311" customFormat="1" x14ac:dyDescent="0.2">
      <c r="A255" s="311" t="s">
        <v>122</v>
      </c>
      <c r="B255" s="311" t="s">
        <v>155</v>
      </c>
      <c r="C255" s="312" t="s">
        <v>131</v>
      </c>
      <c r="D255" s="313">
        <v>36800</v>
      </c>
      <c r="E255" s="311" t="s">
        <v>230</v>
      </c>
      <c r="J255" s="315">
        <v>-1256250</v>
      </c>
    </row>
    <row r="256" spans="1:10" s="311" customFormat="1" x14ac:dyDescent="0.2">
      <c r="A256" s="311" t="s">
        <v>126</v>
      </c>
      <c r="B256" s="311" t="s">
        <v>189</v>
      </c>
      <c r="C256" s="312" t="s">
        <v>124</v>
      </c>
      <c r="D256" s="313">
        <v>36800</v>
      </c>
      <c r="E256" s="311" t="s">
        <v>266</v>
      </c>
      <c r="J256" s="315">
        <v>-32527</v>
      </c>
    </row>
    <row r="257" spans="1:10" s="311" customFormat="1" x14ac:dyDescent="0.2">
      <c r="A257" s="311" t="s">
        <v>126</v>
      </c>
      <c r="B257" s="311" t="s">
        <v>189</v>
      </c>
      <c r="C257" s="312" t="s">
        <v>124</v>
      </c>
      <c r="D257" s="313">
        <v>36800</v>
      </c>
      <c r="E257" s="311" t="s">
        <v>234</v>
      </c>
      <c r="J257" s="315">
        <v>-32526.81</v>
      </c>
    </row>
    <row r="258" spans="1:10" s="311" customFormat="1" x14ac:dyDescent="0.2">
      <c r="A258" s="311" t="s">
        <v>24</v>
      </c>
      <c r="B258" s="311" t="s">
        <v>267</v>
      </c>
      <c r="C258" s="312" t="s">
        <v>131</v>
      </c>
      <c r="D258" s="313">
        <v>36800</v>
      </c>
      <c r="E258" s="311" t="s">
        <v>268</v>
      </c>
      <c r="J258" s="315">
        <v>-2042.25</v>
      </c>
    </row>
    <row r="259" spans="1:10" s="311" customFormat="1" x14ac:dyDescent="0.2">
      <c r="A259" s="311" t="s">
        <v>163</v>
      </c>
      <c r="B259" s="311" t="s">
        <v>269</v>
      </c>
      <c r="C259" s="312" t="s">
        <v>131</v>
      </c>
      <c r="D259" s="313">
        <v>36800</v>
      </c>
      <c r="E259" s="311" t="s">
        <v>244</v>
      </c>
      <c r="J259" s="315">
        <v>2500</v>
      </c>
    </row>
    <row r="260" spans="1:10" s="311" customFormat="1" x14ac:dyDescent="0.2">
      <c r="A260" s="311" t="s">
        <v>228</v>
      </c>
      <c r="B260" s="311" t="s">
        <v>270</v>
      </c>
      <c r="C260" s="312" t="s">
        <v>131</v>
      </c>
      <c r="D260" s="313">
        <v>36831</v>
      </c>
      <c r="E260" s="311" t="s">
        <v>230</v>
      </c>
      <c r="J260" s="315">
        <v>-137760</v>
      </c>
    </row>
    <row r="261" spans="1:10" s="311" customFormat="1" ht="13.5" customHeight="1" x14ac:dyDescent="0.2">
      <c r="A261" s="311" t="s">
        <v>126</v>
      </c>
      <c r="B261" s="311" t="s">
        <v>271</v>
      </c>
      <c r="C261" s="312" t="s">
        <v>192</v>
      </c>
      <c r="D261" s="313">
        <v>36800</v>
      </c>
      <c r="E261" s="442" t="s">
        <v>272</v>
      </c>
      <c r="F261" s="442"/>
      <c r="G261" s="442"/>
      <c r="H261" s="442"/>
      <c r="J261" s="315">
        <v>1716</v>
      </c>
    </row>
    <row r="262" spans="1:10" s="311" customFormat="1" x14ac:dyDescent="0.2">
      <c r="A262" s="311" t="s">
        <v>24</v>
      </c>
      <c r="B262" s="311" t="s">
        <v>271</v>
      </c>
      <c r="C262" s="312" t="s">
        <v>192</v>
      </c>
      <c r="D262" s="313">
        <v>36800</v>
      </c>
      <c r="E262" s="311" t="s">
        <v>252</v>
      </c>
      <c r="J262" s="315">
        <v>8400</v>
      </c>
    </row>
    <row r="263" spans="1:10" s="311" customFormat="1" x14ac:dyDescent="0.2">
      <c r="A263" s="311" t="s">
        <v>126</v>
      </c>
      <c r="B263" s="311" t="s">
        <v>273</v>
      </c>
      <c r="C263" s="312" t="s">
        <v>153</v>
      </c>
      <c r="D263" s="313">
        <v>36800</v>
      </c>
      <c r="E263" s="311" t="s">
        <v>230</v>
      </c>
      <c r="J263" s="315">
        <v>3279.16</v>
      </c>
    </row>
    <row r="264" spans="1:10" s="311" customFormat="1" x14ac:dyDescent="0.2">
      <c r="A264" s="311" t="s">
        <v>24</v>
      </c>
      <c r="B264" s="311" t="s">
        <v>274</v>
      </c>
      <c r="C264" s="312" t="s">
        <v>119</v>
      </c>
      <c r="D264" s="313">
        <v>36739</v>
      </c>
      <c r="E264" s="311" t="s">
        <v>234</v>
      </c>
      <c r="J264" s="315">
        <v>-532972.05000000005</v>
      </c>
    </row>
    <row r="265" spans="1:10" s="311" customFormat="1" x14ac:dyDescent="0.2">
      <c r="A265" s="311" t="s">
        <v>24</v>
      </c>
      <c r="B265" s="311" t="s">
        <v>275</v>
      </c>
      <c r="C265" s="312" t="s">
        <v>119</v>
      </c>
      <c r="D265" s="313">
        <v>36557</v>
      </c>
      <c r="E265" s="311" t="s">
        <v>276</v>
      </c>
      <c r="J265" s="315">
        <v>1034.3699999999999</v>
      </c>
    </row>
    <row r="266" spans="1:10" s="311" customFormat="1" x14ac:dyDescent="0.2">
      <c r="A266" s="311" t="s">
        <v>24</v>
      </c>
      <c r="B266" s="311" t="s">
        <v>275</v>
      </c>
      <c r="C266" s="312" t="s">
        <v>119</v>
      </c>
      <c r="D266" s="313">
        <v>36800</v>
      </c>
      <c r="E266" s="311" t="s">
        <v>277</v>
      </c>
      <c r="J266" s="315">
        <v>1132146.03</v>
      </c>
    </row>
    <row r="267" spans="1:10" s="311" customFormat="1" x14ac:dyDescent="0.2">
      <c r="A267" s="311" t="s">
        <v>151</v>
      </c>
      <c r="B267" s="311" t="s">
        <v>118</v>
      </c>
      <c r="C267" s="312" t="s">
        <v>119</v>
      </c>
      <c r="D267" s="313">
        <v>36800</v>
      </c>
      <c r="E267" s="311" t="s">
        <v>278</v>
      </c>
      <c r="J267" s="315">
        <v>1539.01</v>
      </c>
    </row>
    <row r="268" spans="1:10" s="311" customFormat="1" x14ac:dyDescent="0.2">
      <c r="A268" s="311" t="s">
        <v>122</v>
      </c>
      <c r="B268" s="311" t="s">
        <v>279</v>
      </c>
      <c r="C268" s="312" t="s">
        <v>153</v>
      </c>
      <c r="D268" s="313">
        <v>36800</v>
      </c>
      <c r="E268" s="311" t="s">
        <v>234</v>
      </c>
      <c r="J268" s="315">
        <v>6878.27</v>
      </c>
    </row>
    <row r="269" spans="1:10" s="311" customFormat="1" x14ac:dyDescent="0.2">
      <c r="A269" s="311" t="s">
        <v>151</v>
      </c>
      <c r="B269" s="311" t="s">
        <v>280</v>
      </c>
      <c r="C269" s="312" t="s">
        <v>124</v>
      </c>
      <c r="D269" s="313">
        <v>36770</v>
      </c>
      <c r="E269" s="311" t="s">
        <v>281</v>
      </c>
      <c r="J269" s="315">
        <v>-2957</v>
      </c>
    </row>
    <row r="270" spans="1:10" s="311" customFormat="1" x14ac:dyDescent="0.2">
      <c r="A270" s="311" t="s">
        <v>235</v>
      </c>
      <c r="B270" s="311" t="s">
        <v>282</v>
      </c>
      <c r="C270" s="312" t="s">
        <v>131</v>
      </c>
      <c r="D270" s="313">
        <v>36800</v>
      </c>
      <c r="E270" s="311" t="s">
        <v>234</v>
      </c>
      <c r="J270" s="315">
        <v>219000</v>
      </c>
    </row>
    <row r="271" spans="1:10" s="311" customFormat="1" x14ac:dyDescent="0.2">
      <c r="A271" s="311" t="s">
        <v>24</v>
      </c>
      <c r="B271" s="311" t="s">
        <v>283</v>
      </c>
      <c r="C271" s="312" t="s">
        <v>131</v>
      </c>
      <c r="D271" s="313">
        <v>36800</v>
      </c>
      <c r="E271" s="311" t="s">
        <v>230</v>
      </c>
      <c r="J271" s="315">
        <v>-1600</v>
      </c>
    </row>
    <row r="272" spans="1:10" s="311" customFormat="1" x14ac:dyDescent="0.2">
      <c r="A272" s="311" t="s">
        <v>24</v>
      </c>
      <c r="B272" s="311" t="s">
        <v>157</v>
      </c>
      <c r="C272" s="312" t="s">
        <v>119</v>
      </c>
      <c r="D272" s="313">
        <v>36800</v>
      </c>
      <c r="E272" s="311" t="s">
        <v>284</v>
      </c>
      <c r="J272" s="315">
        <v>-14162.06</v>
      </c>
    </row>
    <row r="273" spans="1:10" s="311" customFormat="1" x14ac:dyDescent="0.2">
      <c r="A273" s="311" t="s">
        <v>24</v>
      </c>
      <c r="B273" s="311" t="s">
        <v>285</v>
      </c>
      <c r="C273" s="312" t="s">
        <v>128</v>
      </c>
      <c r="D273" s="313">
        <v>36708</v>
      </c>
      <c r="E273" s="311" t="s">
        <v>286</v>
      </c>
      <c r="J273" s="315">
        <v>47902.77</v>
      </c>
    </row>
    <row r="274" spans="1:10" s="311" customFormat="1" x14ac:dyDescent="0.2">
      <c r="A274" s="311" t="s">
        <v>126</v>
      </c>
      <c r="B274" s="311" t="s">
        <v>287</v>
      </c>
      <c r="C274" s="312" t="s">
        <v>192</v>
      </c>
      <c r="D274" s="313">
        <v>36800</v>
      </c>
      <c r="E274" s="311" t="s">
        <v>234</v>
      </c>
      <c r="J274" s="315">
        <v>-8688</v>
      </c>
    </row>
    <row r="275" spans="1:10" s="311" customFormat="1" x14ac:dyDescent="0.2">
      <c r="A275" s="311" t="s">
        <v>24</v>
      </c>
      <c r="B275" s="311" t="s">
        <v>287</v>
      </c>
      <c r="C275" s="312" t="s">
        <v>192</v>
      </c>
      <c r="D275" s="313">
        <v>36800</v>
      </c>
      <c r="E275" s="311" t="s">
        <v>288</v>
      </c>
      <c r="J275" s="315">
        <v>-3385</v>
      </c>
    </row>
    <row r="276" spans="1:10" s="311" customFormat="1" x14ac:dyDescent="0.2">
      <c r="A276" s="311" t="s">
        <v>235</v>
      </c>
      <c r="B276" s="311" t="s">
        <v>289</v>
      </c>
      <c r="C276" s="312" t="s">
        <v>131</v>
      </c>
      <c r="D276" s="313">
        <v>36770</v>
      </c>
      <c r="E276" s="311" t="s">
        <v>240</v>
      </c>
      <c r="J276" s="315">
        <v>-428400</v>
      </c>
    </row>
    <row r="277" spans="1:10" s="311" customFormat="1" x14ac:dyDescent="0.2">
      <c r="A277" s="311" t="s">
        <v>228</v>
      </c>
      <c r="B277" s="311" t="s">
        <v>289</v>
      </c>
      <c r="C277" s="312" t="s">
        <v>131</v>
      </c>
      <c r="D277" s="313">
        <v>36831</v>
      </c>
      <c r="E277" s="311" t="s">
        <v>230</v>
      </c>
      <c r="J277" s="315">
        <v>-47040</v>
      </c>
    </row>
    <row r="278" spans="1:10" s="311" customFormat="1" x14ac:dyDescent="0.2">
      <c r="A278" s="311" t="s">
        <v>24</v>
      </c>
      <c r="B278" s="311" t="s">
        <v>290</v>
      </c>
      <c r="C278" s="312" t="s">
        <v>124</v>
      </c>
      <c r="D278" s="313">
        <v>36800</v>
      </c>
      <c r="E278" s="311" t="s">
        <v>234</v>
      </c>
      <c r="J278" s="315">
        <v>55421.17</v>
      </c>
    </row>
    <row r="279" spans="1:10" s="311" customFormat="1" x14ac:dyDescent="0.2">
      <c r="A279" s="311" t="s">
        <v>126</v>
      </c>
      <c r="B279" s="311" t="s">
        <v>291</v>
      </c>
      <c r="C279" s="312" t="s">
        <v>173</v>
      </c>
      <c r="D279" s="313">
        <v>36800</v>
      </c>
      <c r="E279" s="397" t="s">
        <v>292</v>
      </c>
      <c r="J279" s="315">
        <v>-9400.26</v>
      </c>
    </row>
    <row r="280" spans="1:10" s="311" customFormat="1" x14ac:dyDescent="0.2">
      <c r="A280" s="311" t="s">
        <v>126</v>
      </c>
      <c r="B280" s="311" t="s">
        <v>293</v>
      </c>
      <c r="C280" s="312" t="s">
        <v>170</v>
      </c>
      <c r="D280" s="313">
        <v>36800</v>
      </c>
      <c r="E280" s="397" t="s">
        <v>252</v>
      </c>
      <c r="J280" s="315">
        <v>-162912.4</v>
      </c>
    </row>
    <row r="281" spans="1:10" s="311" customFormat="1" x14ac:dyDescent="0.2">
      <c r="A281" s="311" t="s">
        <v>24</v>
      </c>
      <c r="B281" s="311" t="s">
        <v>294</v>
      </c>
      <c r="C281" s="312" t="s">
        <v>153</v>
      </c>
      <c r="D281" s="313">
        <v>36800</v>
      </c>
      <c r="E281" s="397" t="s">
        <v>256</v>
      </c>
      <c r="J281" s="315">
        <v>-1202.95</v>
      </c>
    </row>
    <row r="282" spans="1:10" s="311" customFormat="1" x14ac:dyDescent="0.2">
      <c r="A282" s="311" t="s">
        <v>151</v>
      </c>
      <c r="B282" s="311" t="s">
        <v>295</v>
      </c>
      <c r="C282" s="312" t="s">
        <v>131</v>
      </c>
      <c r="D282" s="313">
        <v>36800</v>
      </c>
      <c r="E282" s="397" t="s">
        <v>296</v>
      </c>
      <c r="J282" s="315">
        <v>-10364.120000000001</v>
      </c>
    </row>
    <row r="283" spans="1:10" s="311" customFormat="1" x14ac:dyDescent="0.2">
      <c r="A283" s="311" t="s">
        <v>151</v>
      </c>
      <c r="B283" s="311" t="s">
        <v>295</v>
      </c>
      <c r="C283" s="312" t="s">
        <v>131</v>
      </c>
      <c r="D283" s="313">
        <v>36800</v>
      </c>
      <c r="E283" s="397" t="s">
        <v>234</v>
      </c>
      <c r="J283" s="315">
        <v>1330.7</v>
      </c>
    </row>
    <row r="284" spans="1:10" s="311" customFormat="1" x14ac:dyDescent="0.2">
      <c r="A284" s="311" t="s">
        <v>24</v>
      </c>
      <c r="B284" s="311" t="s">
        <v>297</v>
      </c>
      <c r="C284" s="312" t="s">
        <v>119</v>
      </c>
      <c r="D284" s="313">
        <v>36800</v>
      </c>
      <c r="E284" s="397" t="s">
        <v>234</v>
      </c>
      <c r="J284" s="315">
        <v>2880</v>
      </c>
    </row>
    <row r="285" spans="1:10" s="311" customFormat="1" x14ac:dyDescent="0.2">
      <c r="A285" s="311" t="s">
        <v>126</v>
      </c>
      <c r="B285" s="311" t="s">
        <v>298</v>
      </c>
      <c r="C285" s="312" t="s">
        <v>119</v>
      </c>
      <c r="D285" s="313">
        <v>36800</v>
      </c>
      <c r="E285" s="397" t="s">
        <v>299</v>
      </c>
      <c r="J285" s="315">
        <v>1106.73</v>
      </c>
    </row>
    <row r="286" spans="1:10" s="311" customFormat="1" x14ac:dyDescent="0.2">
      <c r="A286" s="311" t="s">
        <v>24</v>
      </c>
      <c r="B286" s="311" t="s">
        <v>298</v>
      </c>
      <c r="C286" s="312" t="s">
        <v>119</v>
      </c>
      <c r="D286" s="313">
        <v>36800</v>
      </c>
      <c r="E286" s="397" t="s">
        <v>234</v>
      </c>
      <c r="J286" s="315">
        <v>-1228.43</v>
      </c>
    </row>
    <row r="287" spans="1:10" s="311" customFormat="1" x14ac:dyDescent="0.2">
      <c r="A287" s="311" t="s">
        <v>151</v>
      </c>
      <c r="B287" s="311" t="s">
        <v>300</v>
      </c>
      <c r="C287" s="312" t="s">
        <v>153</v>
      </c>
      <c r="D287" s="313">
        <v>36800</v>
      </c>
      <c r="E287" s="397" t="s">
        <v>244</v>
      </c>
      <c r="J287" s="315">
        <v>172577.59</v>
      </c>
    </row>
    <row r="288" spans="1:10" s="311" customFormat="1" x14ac:dyDescent="0.2">
      <c r="A288" s="311" t="s">
        <v>24</v>
      </c>
      <c r="B288" s="311" t="s">
        <v>301</v>
      </c>
      <c r="C288" s="312" t="s">
        <v>124</v>
      </c>
      <c r="D288" s="313">
        <v>36800</v>
      </c>
      <c r="E288" s="397" t="s">
        <v>234</v>
      </c>
      <c r="J288" s="315">
        <v>1800</v>
      </c>
    </row>
    <row r="289" spans="1:11" s="311" customFormat="1" x14ac:dyDescent="0.2">
      <c r="A289" s="311" t="s">
        <v>126</v>
      </c>
      <c r="B289" s="311" t="s">
        <v>302</v>
      </c>
      <c r="C289" s="312" t="s">
        <v>128</v>
      </c>
      <c r="D289" s="313">
        <v>36800</v>
      </c>
      <c r="E289" s="397" t="s">
        <v>303</v>
      </c>
      <c r="J289" s="315">
        <v>45200</v>
      </c>
    </row>
    <row r="290" spans="1:11" s="311" customFormat="1" x14ac:dyDescent="0.2">
      <c r="A290" s="311" t="s">
        <v>126</v>
      </c>
      <c r="B290" s="311" t="s">
        <v>304</v>
      </c>
      <c r="C290" s="312" t="s">
        <v>124</v>
      </c>
      <c r="D290" s="313">
        <v>36800</v>
      </c>
      <c r="E290" s="397" t="s">
        <v>305</v>
      </c>
      <c r="J290" s="315">
        <v>1496.25</v>
      </c>
    </row>
    <row r="291" spans="1:11" s="311" customFormat="1" x14ac:dyDescent="0.2">
      <c r="A291" s="311" t="s">
        <v>24</v>
      </c>
      <c r="B291" s="311" t="s">
        <v>304</v>
      </c>
      <c r="C291" s="312" t="s">
        <v>124</v>
      </c>
      <c r="D291" s="313">
        <v>36800</v>
      </c>
      <c r="E291" s="397" t="s">
        <v>234</v>
      </c>
      <c r="J291" s="315">
        <v>-12800</v>
      </c>
    </row>
    <row r="292" spans="1:11" s="311" customFormat="1" x14ac:dyDescent="0.2">
      <c r="A292" s="311" t="s">
        <v>228</v>
      </c>
      <c r="B292" s="311" t="s">
        <v>306</v>
      </c>
      <c r="C292" s="312" t="s">
        <v>131</v>
      </c>
      <c r="D292" s="313">
        <v>36831</v>
      </c>
      <c r="E292" s="397" t="s">
        <v>230</v>
      </c>
      <c r="J292" s="315">
        <v>-117600</v>
      </c>
    </row>
    <row r="293" spans="1:11" s="311" customFormat="1" ht="21.75" customHeight="1" x14ac:dyDescent="0.2">
      <c r="A293" s="311" t="s">
        <v>24</v>
      </c>
      <c r="B293" s="311" t="s">
        <v>307</v>
      </c>
      <c r="C293" s="312" t="s">
        <v>119</v>
      </c>
      <c r="D293" s="313">
        <v>36708</v>
      </c>
      <c r="E293" s="442" t="s">
        <v>308</v>
      </c>
      <c r="F293" s="442"/>
      <c r="G293" s="442"/>
      <c r="H293" s="442"/>
      <c r="J293" s="315">
        <v>-18474826.190000001</v>
      </c>
    </row>
    <row r="294" spans="1:11" s="311" customFormat="1" ht="23.25" customHeight="1" x14ac:dyDescent="0.2">
      <c r="A294" s="311" t="s">
        <v>24</v>
      </c>
      <c r="B294" s="311" t="s">
        <v>307</v>
      </c>
      <c r="C294" s="312" t="s">
        <v>119</v>
      </c>
      <c r="D294" s="313">
        <v>36770</v>
      </c>
      <c r="E294" s="442" t="s">
        <v>309</v>
      </c>
      <c r="F294" s="442"/>
      <c r="G294" s="442"/>
      <c r="H294" s="442"/>
      <c r="J294" s="315">
        <v>20162730</v>
      </c>
    </row>
    <row r="295" spans="1:11" s="311" customFormat="1" x14ac:dyDescent="0.2">
      <c r="A295" s="311" t="s">
        <v>24</v>
      </c>
      <c r="B295" s="311" t="s">
        <v>307</v>
      </c>
      <c r="C295" s="312" t="s">
        <v>119</v>
      </c>
      <c r="D295" s="313">
        <v>36800</v>
      </c>
      <c r="E295" s="442" t="s">
        <v>310</v>
      </c>
      <c r="F295" s="442"/>
      <c r="G295" s="442"/>
      <c r="H295" s="442"/>
      <c r="J295" s="315">
        <v>637106.59</v>
      </c>
    </row>
    <row r="296" spans="1:11" s="311" customFormat="1" x14ac:dyDescent="0.2">
      <c r="A296" s="311" t="s">
        <v>126</v>
      </c>
      <c r="B296" s="311" t="s">
        <v>191</v>
      </c>
      <c r="C296" s="312" t="s">
        <v>192</v>
      </c>
      <c r="D296" s="313">
        <v>36800</v>
      </c>
      <c r="E296" s="311" t="s">
        <v>252</v>
      </c>
      <c r="J296" s="315">
        <v>-14714.83</v>
      </c>
    </row>
    <row r="297" spans="1:11" s="311" customFormat="1" x14ac:dyDescent="0.2">
      <c r="A297" s="311" t="s">
        <v>126</v>
      </c>
      <c r="B297" s="311" t="s">
        <v>311</v>
      </c>
      <c r="C297" s="312" t="s">
        <v>131</v>
      </c>
      <c r="D297" s="313">
        <v>36800</v>
      </c>
      <c r="E297" s="311" t="s">
        <v>230</v>
      </c>
      <c r="J297" s="315">
        <v>-134605</v>
      </c>
    </row>
    <row r="298" spans="1:11" s="311" customFormat="1" x14ac:dyDescent="0.2">
      <c r="A298" s="311" t="s">
        <v>24</v>
      </c>
      <c r="B298" s="311" t="s">
        <v>311</v>
      </c>
      <c r="C298" s="312" t="s">
        <v>131</v>
      </c>
      <c r="D298" s="313">
        <v>36800</v>
      </c>
      <c r="E298" s="311" t="s">
        <v>230</v>
      </c>
      <c r="J298" s="315">
        <v>82150.95</v>
      </c>
    </row>
    <row r="299" spans="1:11" s="311" customFormat="1" x14ac:dyDescent="0.2">
      <c r="A299" s="311" t="s">
        <v>24</v>
      </c>
      <c r="B299" s="311" t="s">
        <v>194</v>
      </c>
      <c r="C299" s="312" t="s">
        <v>195</v>
      </c>
      <c r="D299" s="313">
        <v>36800</v>
      </c>
      <c r="E299" s="311" t="s">
        <v>312</v>
      </c>
      <c r="J299" s="315">
        <v>14227.2</v>
      </c>
    </row>
    <row r="300" spans="1:11" s="311" customFormat="1" x14ac:dyDescent="0.2">
      <c r="A300" s="311" t="s">
        <v>126</v>
      </c>
      <c r="B300" s="311" t="s">
        <v>172</v>
      </c>
      <c r="C300" s="312" t="s">
        <v>173</v>
      </c>
      <c r="D300" s="313">
        <v>36800</v>
      </c>
      <c r="E300" s="311" t="s">
        <v>234</v>
      </c>
      <c r="J300" s="315">
        <v>1045.33</v>
      </c>
    </row>
    <row r="301" spans="1:11" s="311" customFormat="1" x14ac:dyDescent="0.2">
      <c r="A301" s="311" t="s">
        <v>126</v>
      </c>
      <c r="B301" s="311" t="s">
        <v>223</v>
      </c>
      <c r="C301" s="312" t="s">
        <v>173</v>
      </c>
      <c r="D301" s="313">
        <v>36800</v>
      </c>
      <c r="E301" s="311" t="s">
        <v>313</v>
      </c>
      <c r="J301" s="315">
        <v>-4562.9799999999996</v>
      </c>
    </row>
    <row r="302" spans="1:11" x14ac:dyDescent="0.2">
      <c r="D302" s="411"/>
      <c r="J302" s="288"/>
      <c r="K302" s="330">
        <f>SUM(J181:J301)</f>
        <v>-19684688.679999985</v>
      </c>
    </row>
    <row r="303" spans="1:11" x14ac:dyDescent="0.2">
      <c r="D303" s="411"/>
      <c r="J303" s="288"/>
    </row>
    <row r="304" spans="1:11" x14ac:dyDescent="0.2">
      <c r="A304" s="409" t="s">
        <v>314</v>
      </c>
      <c r="D304" s="411"/>
      <c r="J304" s="288"/>
    </row>
    <row r="305" spans="1:11" s="412" customFormat="1" ht="11.25" x14ac:dyDescent="0.2">
      <c r="B305" s="413" t="s">
        <v>315</v>
      </c>
      <c r="C305" s="56"/>
      <c r="D305" s="414"/>
      <c r="E305" s="415"/>
      <c r="G305" s="224"/>
      <c r="H305" s="222"/>
      <c r="I305" s="222"/>
      <c r="J305" s="416">
        <v>-253.1400000003091</v>
      </c>
      <c r="K305" s="222"/>
    </row>
    <row r="306" spans="1:11" s="412" customFormat="1" ht="21" customHeight="1" x14ac:dyDescent="0.2">
      <c r="A306" s="412" t="s">
        <v>316</v>
      </c>
      <c r="B306" s="412" t="s">
        <v>317</v>
      </c>
      <c r="C306" s="56" t="s">
        <v>119</v>
      </c>
      <c r="D306" s="414">
        <v>36831</v>
      </c>
      <c r="E306" s="443" t="s">
        <v>318</v>
      </c>
      <c r="F306" s="444"/>
      <c r="G306" s="444"/>
      <c r="H306" s="444"/>
      <c r="I306" s="222"/>
      <c r="J306" s="417">
        <v>-17723497.18</v>
      </c>
      <c r="K306" s="222"/>
    </row>
    <row r="307" spans="1:11" s="311" customFormat="1" ht="12.75" customHeight="1" x14ac:dyDescent="0.2">
      <c r="A307" s="311" t="s">
        <v>24</v>
      </c>
      <c r="B307" s="311" t="s">
        <v>319</v>
      </c>
      <c r="C307" s="312" t="s">
        <v>195</v>
      </c>
      <c r="D307" s="313">
        <v>36831</v>
      </c>
      <c r="E307" s="311" t="s">
        <v>320</v>
      </c>
      <c r="J307" s="315">
        <v>4156</v>
      </c>
    </row>
    <row r="308" spans="1:11" s="311" customFormat="1" ht="21" customHeight="1" x14ac:dyDescent="0.2">
      <c r="A308" s="311" t="s">
        <v>24</v>
      </c>
      <c r="B308" s="311" t="s">
        <v>229</v>
      </c>
      <c r="C308" s="312" t="s">
        <v>192</v>
      </c>
      <c r="D308" s="313">
        <v>36281</v>
      </c>
      <c r="E308" s="442" t="s">
        <v>321</v>
      </c>
      <c r="F308" s="442"/>
      <c r="G308" s="442"/>
      <c r="H308" s="442"/>
      <c r="J308" s="315">
        <v>-137630</v>
      </c>
    </row>
    <row r="309" spans="1:11" s="311" customFormat="1" ht="21" customHeight="1" x14ac:dyDescent="0.2">
      <c r="A309" s="311" t="s">
        <v>228</v>
      </c>
      <c r="B309" s="311" t="s">
        <v>229</v>
      </c>
      <c r="C309" s="312" t="s">
        <v>131</v>
      </c>
      <c r="D309" s="313">
        <v>36708</v>
      </c>
      <c r="E309" s="442" t="s">
        <v>322</v>
      </c>
      <c r="F309" s="442"/>
      <c r="G309" s="442"/>
      <c r="H309" s="442"/>
      <c r="J309" s="315">
        <v>44000</v>
      </c>
    </row>
    <row r="310" spans="1:11" s="311" customFormat="1" ht="22.5" customHeight="1" x14ac:dyDescent="0.2">
      <c r="A310" s="311" t="s">
        <v>126</v>
      </c>
      <c r="B310" s="314" t="s">
        <v>323</v>
      </c>
      <c r="C310" s="312" t="s">
        <v>192</v>
      </c>
      <c r="D310" s="313">
        <v>36831</v>
      </c>
      <c r="E310" s="442" t="s">
        <v>324</v>
      </c>
      <c r="F310" s="442"/>
      <c r="G310" s="442"/>
      <c r="H310" s="442"/>
      <c r="J310" s="315">
        <v>675280</v>
      </c>
    </row>
    <row r="311" spans="1:11" s="311" customFormat="1" ht="32.25" customHeight="1" x14ac:dyDescent="0.2">
      <c r="A311" s="311" t="s">
        <v>24</v>
      </c>
      <c r="B311" s="311" t="s">
        <v>325</v>
      </c>
      <c r="C311" s="312" t="s">
        <v>119</v>
      </c>
      <c r="D311" s="313">
        <v>36800</v>
      </c>
      <c r="E311" s="442" t="s">
        <v>326</v>
      </c>
      <c r="F311" s="442"/>
      <c r="G311" s="442"/>
      <c r="H311" s="442"/>
      <c r="J311" s="315">
        <v>-2000</v>
      </c>
    </row>
    <row r="312" spans="1:11" s="311" customFormat="1" ht="13.5" customHeight="1" x14ac:dyDescent="0.2">
      <c r="A312" s="311" t="s">
        <v>235</v>
      </c>
      <c r="B312" s="311" t="s">
        <v>233</v>
      </c>
      <c r="C312" s="312" t="s">
        <v>131</v>
      </c>
      <c r="D312" s="313">
        <v>36831</v>
      </c>
      <c r="E312" s="311" t="s">
        <v>327</v>
      </c>
      <c r="J312" s="315">
        <v>-108800</v>
      </c>
    </row>
    <row r="313" spans="1:11" s="311" customFormat="1" ht="12.75" customHeight="1" x14ac:dyDescent="0.2">
      <c r="A313" s="311" t="s">
        <v>126</v>
      </c>
      <c r="B313" s="311" t="s">
        <v>233</v>
      </c>
      <c r="C313" s="312" t="s">
        <v>128</v>
      </c>
      <c r="D313" s="313">
        <v>36831</v>
      </c>
      <c r="E313" s="311" t="s">
        <v>328</v>
      </c>
      <c r="J313" s="315">
        <v>-8142760.5700000003</v>
      </c>
    </row>
    <row r="314" spans="1:11" s="311" customFormat="1" x14ac:dyDescent="0.2">
      <c r="A314" s="311" t="s">
        <v>126</v>
      </c>
      <c r="B314" s="311" t="s">
        <v>233</v>
      </c>
      <c r="C314" s="312" t="s">
        <v>128</v>
      </c>
      <c r="D314" s="313">
        <v>36831</v>
      </c>
      <c r="E314" s="311" t="s">
        <v>329</v>
      </c>
      <c r="J314" s="315">
        <v>-5338200.57</v>
      </c>
    </row>
    <row r="315" spans="1:11" s="311" customFormat="1" x14ac:dyDescent="0.2">
      <c r="A315" s="311" t="s">
        <v>24</v>
      </c>
      <c r="B315" s="311" t="s">
        <v>233</v>
      </c>
      <c r="C315" s="312" t="s">
        <v>128</v>
      </c>
      <c r="D315" s="313">
        <v>36831</v>
      </c>
      <c r="E315" s="311" t="s">
        <v>330</v>
      </c>
      <c r="J315" s="315">
        <v>1069112.19</v>
      </c>
    </row>
    <row r="316" spans="1:11" s="311" customFormat="1" x14ac:dyDescent="0.2">
      <c r="A316" s="311" t="s">
        <v>24</v>
      </c>
      <c r="B316" s="311" t="s">
        <v>233</v>
      </c>
      <c r="C316" s="312" t="s">
        <v>128</v>
      </c>
      <c r="D316" s="313">
        <v>36831</v>
      </c>
      <c r="E316" s="311" t="s">
        <v>331</v>
      </c>
      <c r="J316" s="315">
        <v>1630024.19</v>
      </c>
    </row>
    <row r="317" spans="1:11" s="311" customFormat="1" x14ac:dyDescent="0.2">
      <c r="A317" s="311" t="s">
        <v>24</v>
      </c>
      <c r="B317" s="311" t="s">
        <v>233</v>
      </c>
      <c r="C317" s="312" t="s">
        <v>128</v>
      </c>
      <c r="D317" s="313">
        <v>36831</v>
      </c>
      <c r="E317" s="311" t="s">
        <v>332</v>
      </c>
      <c r="J317" s="315">
        <v>2673700.13</v>
      </c>
    </row>
    <row r="318" spans="1:11" s="311" customFormat="1" x14ac:dyDescent="0.2">
      <c r="A318" s="311" t="s">
        <v>24</v>
      </c>
      <c r="B318" s="311" t="s">
        <v>233</v>
      </c>
      <c r="C318" s="312" t="s">
        <v>128</v>
      </c>
      <c r="D318" s="313">
        <v>36831</v>
      </c>
      <c r="E318" s="311" t="s">
        <v>333</v>
      </c>
      <c r="J318" s="315">
        <v>6521568</v>
      </c>
    </row>
    <row r="319" spans="1:11" s="311" customFormat="1" ht="19.5" customHeight="1" x14ac:dyDescent="0.2">
      <c r="A319" s="311" t="s">
        <v>126</v>
      </c>
      <c r="B319" s="311" t="s">
        <v>334</v>
      </c>
      <c r="C319" s="312" t="s">
        <v>200</v>
      </c>
      <c r="D319" s="313">
        <v>36800</v>
      </c>
      <c r="E319" s="442" t="s">
        <v>335</v>
      </c>
      <c r="F319" s="442"/>
      <c r="G319" s="442"/>
      <c r="H319" s="442"/>
      <c r="J319" s="315">
        <v>-3195289.77</v>
      </c>
    </row>
    <row r="320" spans="1:11" s="311" customFormat="1" ht="19.5" customHeight="1" x14ac:dyDescent="0.2">
      <c r="A320" s="311" t="s">
        <v>24</v>
      </c>
      <c r="B320" s="311" t="s">
        <v>334</v>
      </c>
      <c r="C320" s="312" t="s">
        <v>192</v>
      </c>
      <c r="D320" s="313">
        <v>36831</v>
      </c>
      <c r="E320" s="442" t="s">
        <v>336</v>
      </c>
      <c r="F320" s="442"/>
      <c r="G320" s="442"/>
      <c r="H320" s="442"/>
      <c r="J320" s="315">
        <v>-33000</v>
      </c>
    </row>
    <row r="321" spans="1:11" s="311" customFormat="1" ht="22.5" customHeight="1" x14ac:dyDescent="0.2">
      <c r="A321" s="311" t="s">
        <v>126</v>
      </c>
      <c r="B321" s="311" t="s">
        <v>337</v>
      </c>
      <c r="C321" s="312" t="s">
        <v>131</v>
      </c>
      <c r="D321" s="313">
        <v>36770</v>
      </c>
      <c r="E321" s="442" t="s">
        <v>338</v>
      </c>
      <c r="F321" s="442"/>
      <c r="G321" s="442"/>
      <c r="H321" s="442"/>
      <c r="J321" s="315">
        <v>-60800</v>
      </c>
    </row>
    <row r="322" spans="1:11" s="311" customFormat="1" ht="21.75" customHeight="1" x14ac:dyDescent="0.2">
      <c r="A322" s="311" t="s">
        <v>126</v>
      </c>
      <c r="B322" s="311" t="s">
        <v>339</v>
      </c>
      <c r="C322" s="312" t="s">
        <v>128</v>
      </c>
      <c r="D322" s="313">
        <v>36708</v>
      </c>
      <c r="E322" s="442" t="s">
        <v>340</v>
      </c>
      <c r="F322" s="442"/>
      <c r="G322" s="442"/>
      <c r="H322" s="442"/>
      <c r="J322" s="315">
        <v>2520</v>
      </c>
    </row>
    <row r="323" spans="1:11" s="311" customFormat="1" x14ac:dyDescent="0.2">
      <c r="A323" s="311" t="s">
        <v>24</v>
      </c>
      <c r="B323" s="311" t="s">
        <v>339</v>
      </c>
      <c r="C323" s="312" t="s">
        <v>128</v>
      </c>
      <c r="D323" s="313">
        <v>36708</v>
      </c>
      <c r="E323" s="311" t="s">
        <v>341</v>
      </c>
      <c r="J323" s="315">
        <v>-1040.25</v>
      </c>
    </row>
    <row r="324" spans="1:11" s="311" customFormat="1" x14ac:dyDescent="0.2">
      <c r="A324" s="311" t="s">
        <v>24</v>
      </c>
      <c r="B324" s="311" t="s">
        <v>339</v>
      </c>
      <c r="C324" s="312" t="s">
        <v>128</v>
      </c>
      <c r="D324" s="313">
        <v>36739</v>
      </c>
      <c r="E324" s="311" t="s">
        <v>342</v>
      </c>
      <c r="J324" s="315">
        <v>1350</v>
      </c>
    </row>
    <row r="325" spans="1:11" s="311" customFormat="1" x14ac:dyDescent="0.2">
      <c r="A325" s="311" t="s">
        <v>24</v>
      </c>
      <c r="B325" s="311" t="s">
        <v>339</v>
      </c>
      <c r="C325" s="312" t="s">
        <v>128</v>
      </c>
      <c r="D325" s="313">
        <v>36739</v>
      </c>
      <c r="E325" s="311" t="s">
        <v>343</v>
      </c>
      <c r="J325" s="315">
        <v>2070.8000000000002</v>
      </c>
    </row>
    <row r="326" spans="1:11" s="311" customFormat="1" x14ac:dyDescent="0.2">
      <c r="A326" s="311" t="s">
        <v>24</v>
      </c>
      <c r="B326" s="311" t="s">
        <v>339</v>
      </c>
      <c r="C326" s="312" t="s">
        <v>128</v>
      </c>
      <c r="D326" s="313">
        <v>36739</v>
      </c>
      <c r="E326" s="311" t="s">
        <v>344</v>
      </c>
      <c r="J326" s="315">
        <v>9750</v>
      </c>
    </row>
    <row r="327" spans="1:11" s="311" customFormat="1" x14ac:dyDescent="0.2">
      <c r="A327" s="311" t="s">
        <v>24</v>
      </c>
      <c r="B327" s="311" t="s">
        <v>345</v>
      </c>
      <c r="C327" s="312" t="s">
        <v>173</v>
      </c>
      <c r="D327" s="313">
        <v>36831</v>
      </c>
      <c r="E327" s="311" t="s">
        <v>346</v>
      </c>
      <c r="J327" s="315">
        <v>-4709185.83</v>
      </c>
    </row>
    <row r="328" spans="1:11" s="418" customFormat="1" x14ac:dyDescent="0.2">
      <c r="A328" s="311" t="s">
        <v>126</v>
      </c>
      <c r="B328" s="311" t="s">
        <v>181</v>
      </c>
      <c r="C328" s="312" t="s">
        <v>173</v>
      </c>
      <c r="D328" s="313">
        <v>36800</v>
      </c>
      <c r="E328" s="311" t="s">
        <v>347</v>
      </c>
      <c r="F328" s="311"/>
      <c r="G328" s="311"/>
      <c r="H328" s="311"/>
      <c r="I328" s="311"/>
      <c r="J328" s="315">
        <v>2274232.25</v>
      </c>
      <c r="K328" s="316"/>
    </row>
    <row r="329" spans="1:11" s="311" customFormat="1" ht="32.25" customHeight="1" x14ac:dyDescent="0.2">
      <c r="A329" s="311" t="s">
        <v>24</v>
      </c>
      <c r="B329" s="311" t="s">
        <v>243</v>
      </c>
      <c r="C329" s="312" t="s">
        <v>173</v>
      </c>
      <c r="D329" s="313">
        <v>36434</v>
      </c>
      <c r="E329" s="442" t="s">
        <v>348</v>
      </c>
      <c r="F329" s="442"/>
      <c r="G329" s="442"/>
      <c r="H329" s="442"/>
      <c r="J329" s="315">
        <v>-7207.94</v>
      </c>
    </row>
    <row r="330" spans="1:11" s="311" customFormat="1" ht="21.75" customHeight="1" x14ac:dyDescent="0.2">
      <c r="A330" s="311" t="s">
        <v>24</v>
      </c>
      <c r="B330" s="311" t="s">
        <v>243</v>
      </c>
      <c r="C330" s="312" t="s">
        <v>173</v>
      </c>
      <c r="D330" s="313">
        <v>36434</v>
      </c>
      <c r="E330" s="442" t="s">
        <v>349</v>
      </c>
      <c r="F330" s="442"/>
      <c r="G330" s="442"/>
      <c r="H330" s="442"/>
      <c r="J330" s="315">
        <v>-1835.51</v>
      </c>
    </row>
    <row r="331" spans="1:11" s="311" customFormat="1" ht="30" customHeight="1" x14ac:dyDescent="0.2">
      <c r="A331" s="311" t="s">
        <v>24</v>
      </c>
      <c r="B331" s="311" t="s">
        <v>243</v>
      </c>
      <c r="C331" s="312" t="s">
        <v>173</v>
      </c>
      <c r="D331" s="313">
        <v>36617</v>
      </c>
      <c r="E331" s="442" t="s">
        <v>350</v>
      </c>
      <c r="F331" s="442"/>
      <c r="G331" s="442"/>
      <c r="H331" s="442"/>
      <c r="J331" s="315">
        <v>-1203.73</v>
      </c>
    </row>
    <row r="332" spans="1:11" s="418" customFormat="1" ht="12.75" customHeight="1" x14ac:dyDescent="0.2">
      <c r="A332" s="311" t="s">
        <v>24</v>
      </c>
      <c r="B332" s="311" t="s">
        <v>245</v>
      </c>
      <c r="C332" s="312" t="s">
        <v>173</v>
      </c>
      <c r="D332" s="313">
        <v>36800</v>
      </c>
      <c r="E332" s="311" t="s">
        <v>351</v>
      </c>
      <c r="F332" s="311"/>
      <c r="G332" s="311"/>
      <c r="H332" s="311"/>
      <c r="I332" s="311"/>
      <c r="J332" s="315">
        <v>2274232.25</v>
      </c>
      <c r="K332" s="316"/>
    </row>
    <row r="333" spans="1:11" s="311" customFormat="1" ht="20.25" customHeight="1" x14ac:dyDescent="0.2">
      <c r="A333" s="311" t="s">
        <v>126</v>
      </c>
      <c r="B333" s="311" t="s">
        <v>245</v>
      </c>
      <c r="C333" s="312" t="s">
        <v>173</v>
      </c>
      <c r="D333" s="313">
        <v>36831</v>
      </c>
      <c r="E333" s="442" t="s">
        <v>352</v>
      </c>
      <c r="F333" s="442"/>
      <c r="G333" s="442"/>
      <c r="H333" s="442"/>
      <c r="J333" s="315">
        <v>-6700929.3399999999</v>
      </c>
    </row>
    <row r="334" spans="1:11" s="311" customFormat="1" ht="20.25" customHeight="1" x14ac:dyDescent="0.2">
      <c r="A334" s="311" t="s">
        <v>126</v>
      </c>
      <c r="B334" s="311" t="s">
        <v>245</v>
      </c>
      <c r="C334" s="312" t="s">
        <v>173</v>
      </c>
      <c r="D334" s="313">
        <v>36831</v>
      </c>
      <c r="E334" s="442" t="s">
        <v>352</v>
      </c>
      <c r="F334" s="442"/>
      <c r="G334" s="442"/>
      <c r="H334" s="442"/>
      <c r="J334" s="315">
        <v>-1064880.19</v>
      </c>
    </row>
    <row r="335" spans="1:11" s="311" customFormat="1" ht="21" customHeight="1" x14ac:dyDescent="0.2">
      <c r="A335" s="311" t="s">
        <v>126</v>
      </c>
      <c r="B335" s="311" t="s">
        <v>245</v>
      </c>
      <c r="C335" s="312" t="s">
        <v>173</v>
      </c>
      <c r="D335" s="313">
        <v>36831</v>
      </c>
      <c r="E335" s="442" t="s">
        <v>352</v>
      </c>
      <c r="F335" s="442"/>
      <c r="G335" s="442"/>
      <c r="H335" s="442"/>
      <c r="J335" s="315">
        <v>-812896.13</v>
      </c>
    </row>
    <row r="336" spans="1:11" s="311" customFormat="1" ht="19.5" customHeight="1" x14ac:dyDescent="0.2">
      <c r="A336" s="311" t="s">
        <v>24</v>
      </c>
      <c r="B336" s="311" t="s">
        <v>245</v>
      </c>
      <c r="C336" s="312" t="s">
        <v>173</v>
      </c>
      <c r="D336" s="313">
        <v>36831</v>
      </c>
      <c r="E336" s="442" t="s">
        <v>352</v>
      </c>
      <c r="F336" s="442"/>
      <c r="G336" s="442"/>
      <c r="H336" s="442"/>
      <c r="J336" s="315">
        <v>2129760.38</v>
      </c>
    </row>
    <row r="337" spans="1:10" s="311" customFormat="1" ht="22.5" customHeight="1" x14ac:dyDescent="0.2">
      <c r="A337" s="311" t="s">
        <v>24</v>
      </c>
      <c r="B337" s="311" t="s">
        <v>245</v>
      </c>
      <c r="C337" s="312" t="s">
        <v>173</v>
      </c>
      <c r="D337" s="313">
        <v>36831</v>
      </c>
      <c r="E337" s="442" t="s">
        <v>352</v>
      </c>
      <c r="F337" s="442"/>
      <c r="G337" s="442"/>
      <c r="H337" s="442"/>
      <c r="J337" s="315">
        <v>2438688.3199999998</v>
      </c>
    </row>
    <row r="338" spans="1:10" s="311" customFormat="1" ht="22.5" customHeight="1" x14ac:dyDescent="0.2">
      <c r="A338" s="311" t="s">
        <v>24</v>
      </c>
      <c r="B338" s="311" t="s">
        <v>245</v>
      </c>
      <c r="C338" s="312" t="s">
        <v>173</v>
      </c>
      <c r="D338" s="313">
        <v>36831</v>
      </c>
      <c r="E338" s="442" t="s">
        <v>352</v>
      </c>
      <c r="F338" s="442"/>
      <c r="G338" s="442"/>
      <c r="H338" s="442"/>
      <c r="J338" s="315">
        <v>4259520.83</v>
      </c>
    </row>
    <row r="339" spans="1:10" s="311" customFormat="1" ht="21" customHeight="1" x14ac:dyDescent="0.2">
      <c r="A339" s="311" t="s">
        <v>24</v>
      </c>
      <c r="B339" s="311" t="s">
        <v>245</v>
      </c>
      <c r="C339" s="312" t="s">
        <v>173</v>
      </c>
      <c r="D339" s="313">
        <v>36831</v>
      </c>
      <c r="E339" s="442" t="s">
        <v>352</v>
      </c>
      <c r="F339" s="442"/>
      <c r="G339" s="442"/>
      <c r="H339" s="442"/>
      <c r="J339" s="315">
        <v>12149501.810000002</v>
      </c>
    </row>
    <row r="340" spans="1:10" s="311" customFormat="1" ht="13.5" customHeight="1" x14ac:dyDescent="0.2">
      <c r="A340" s="311" t="s">
        <v>126</v>
      </c>
      <c r="B340" s="311" t="s">
        <v>353</v>
      </c>
      <c r="C340" s="312" t="s">
        <v>200</v>
      </c>
      <c r="D340" s="313">
        <v>36831</v>
      </c>
      <c r="E340" s="311" t="s">
        <v>354</v>
      </c>
      <c r="J340" s="315">
        <v>-2131.71</v>
      </c>
    </row>
    <row r="341" spans="1:10" s="311" customFormat="1" ht="14.25" customHeight="1" x14ac:dyDescent="0.2">
      <c r="A341" s="311" t="s">
        <v>151</v>
      </c>
      <c r="B341" s="311" t="s">
        <v>250</v>
      </c>
      <c r="C341" s="312" t="s">
        <v>131</v>
      </c>
      <c r="D341" s="313">
        <v>36831</v>
      </c>
      <c r="E341" s="311" t="s">
        <v>355</v>
      </c>
      <c r="J341" s="315">
        <v>1713.679999999993</v>
      </c>
    </row>
    <row r="342" spans="1:10" s="311" customFormat="1" ht="31.5" customHeight="1" x14ac:dyDescent="0.2">
      <c r="A342" s="311" t="s">
        <v>24</v>
      </c>
      <c r="B342" s="311" t="s">
        <v>255</v>
      </c>
      <c r="C342" s="312" t="s">
        <v>153</v>
      </c>
      <c r="D342" s="313">
        <v>36831</v>
      </c>
      <c r="E342" s="442" t="s">
        <v>356</v>
      </c>
      <c r="F342" s="442"/>
      <c r="G342" s="442"/>
      <c r="H342" s="442"/>
      <c r="J342" s="315">
        <v>-2737.9199999999255</v>
      </c>
    </row>
    <row r="343" spans="1:10" s="311" customFormat="1" ht="21.75" customHeight="1" x14ac:dyDescent="0.2">
      <c r="A343" s="311" t="s">
        <v>235</v>
      </c>
      <c r="B343" s="311" t="s">
        <v>257</v>
      </c>
      <c r="C343" s="312" t="s">
        <v>131</v>
      </c>
      <c r="D343" s="313">
        <v>36708</v>
      </c>
      <c r="E343" s="442" t="s">
        <v>357</v>
      </c>
      <c r="F343" s="442"/>
      <c r="G343" s="442"/>
      <c r="H343" s="442"/>
      <c r="J343" s="315">
        <v>396000</v>
      </c>
    </row>
    <row r="344" spans="1:10" s="311" customFormat="1" x14ac:dyDescent="0.2">
      <c r="A344" s="311" t="s">
        <v>235</v>
      </c>
      <c r="B344" s="311" t="s">
        <v>257</v>
      </c>
      <c r="C344" s="312" t="s">
        <v>131</v>
      </c>
      <c r="D344" s="313">
        <v>36831</v>
      </c>
      <c r="E344" s="311" t="s">
        <v>358</v>
      </c>
      <c r="J344" s="315">
        <v>-54400</v>
      </c>
    </row>
    <row r="345" spans="1:10" s="311" customFormat="1" ht="21.75" customHeight="1" x14ac:dyDescent="0.2">
      <c r="A345" s="311" t="s">
        <v>126</v>
      </c>
      <c r="B345" s="311" t="s">
        <v>257</v>
      </c>
      <c r="C345" s="312" t="s">
        <v>192</v>
      </c>
      <c r="D345" s="313">
        <v>36831</v>
      </c>
      <c r="E345" s="442" t="s">
        <v>359</v>
      </c>
      <c r="F345" s="442"/>
      <c r="G345" s="442"/>
      <c r="H345" s="442"/>
      <c r="J345" s="315">
        <v>-4072116.51</v>
      </c>
    </row>
    <row r="346" spans="1:10" s="311" customFormat="1" x14ac:dyDescent="0.2">
      <c r="A346" s="311" t="s">
        <v>126</v>
      </c>
      <c r="B346" s="311" t="s">
        <v>257</v>
      </c>
      <c r="C346" s="312" t="s">
        <v>192</v>
      </c>
      <c r="D346" s="313">
        <v>36831</v>
      </c>
      <c r="E346" s="311" t="s">
        <v>360</v>
      </c>
      <c r="J346" s="315">
        <v>-1486344.14</v>
      </c>
    </row>
    <row r="347" spans="1:10" s="311" customFormat="1" x14ac:dyDescent="0.2">
      <c r="A347" s="311" t="s">
        <v>126</v>
      </c>
      <c r="B347" s="311" t="s">
        <v>257</v>
      </c>
      <c r="C347" s="312" t="s">
        <v>192</v>
      </c>
      <c r="D347" s="313">
        <v>36831</v>
      </c>
      <c r="E347" s="311" t="s">
        <v>361</v>
      </c>
      <c r="J347" s="315">
        <v>-534556.13</v>
      </c>
    </row>
    <row r="348" spans="1:10" s="311" customFormat="1" ht="21" customHeight="1" x14ac:dyDescent="0.2">
      <c r="A348" s="311" t="s">
        <v>24</v>
      </c>
      <c r="B348" s="311" t="s">
        <v>257</v>
      </c>
      <c r="C348" s="312" t="s">
        <v>192</v>
      </c>
      <c r="D348" s="313">
        <v>36831</v>
      </c>
      <c r="E348" s="442" t="s">
        <v>362</v>
      </c>
      <c r="F348" s="442"/>
      <c r="G348" s="442"/>
      <c r="H348" s="442"/>
      <c r="J348" s="315">
        <v>1337080.19</v>
      </c>
    </row>
    <row r="349" spans="1:10" s="311" customFormat="1" ht="21.75" customHeight="1" x14ac:dyDescent="0.2">
      <c r="A349" s="311" t="s">
        <v>24</v>
      </c>
      <c r="B349" s="311" t="s">
        <v>257</v>
      </c>
      <c r="C349" s="312" t="s">
        <v>192</v>
      </c>
      <c r="D349" s="313">
        <v>36831</v>
      </c>
      <c r="E349" s="442" t="s">
        <v>363</v>
      </c>
      <c r="F349" s="442"/>
      <c r="G349" s="442"/>
      <c r="H349" s="442"/>
      <c r="J349" s="315">
        <v>2038220.19</v>
      </c>
    </row>
    <row r="350" spans="1:10" s="311" customFormat="1" ht="12.75" customHeight="1" x14ac:dyDescent="0.2">
      <c r="A350" s="311" t="s">
        <v>235</v>
      </c>
      <c r="B350" s="311" t="s">
        <v>364</v>
      </c>
      <c r="C350" s="312" t="s">
        <v>131</v>
      </c>
      <c r="D350" s="313">
        <v>36831</v>
      </c>
      <c r="E350" s="311" t="s">
        <v>365</v>
      </c>
      <c r="J350" s="315">
        <v>-54400</v>
      </c>
    </row>
    <row r="351" spans="1:10" s="311" customFormat="1" ht="20.25" customHeight="1" x14ac:dyDescent="0.2">
      <c r="A351" s="311" t="s">
        <v>126</v>
      </c>
      <c r="B351" s="311" t="s">
        <v>259</v>
      </c>
      <c r="C351" s="312" t="s">
        <v>131</v>
      </c>
      <c r="D351" s="313">
        <v>36831</v>
      </c>
      <c r="E351" s="442" t="s">
        <v>366</v>
      </c>
      <c r="F351" s="442"/>
      <c r="G351" s="442"/>
      <c r="H351" s="442"/>
      <c r="J351" s="315">
        <v>-646780</v>
      </c>
    </row>
    <row r="352" spans="1:10" s="311" customFormat="1" ht="21" customHeight="1" x14ac:dyDescent="0.2">
      <c r="A352" s="311" t="s">
        <v>126</v>
      </c>
      <c r="B352" s="311" t="s">
        <v>261</v>
      </c>
      <c r="C352" s="312" t="s">
        <v>124</v>
      </c>
      <c r="D352" s="313">
        <v>36831</v>
      </c>
      <c r="E352" s="442" t="s">
        <v>367</v>
      </c>
      <c r="F352" s="442"/>
      <c r="G352" s="442"/>
      <c r="H352" s="442"/>
      <c r="J352" s="315">
        <v>-78608.19000000041</v>
      </c>
    </row>
    <row r="353" spans="1:10" s="311" customFormat="1" ht="23.25" customHeight="1" x14ac:dyDescent="0.2">
      <c r="A353" s="311" t="s">
        <v>126</v>
      </c>
      <c r="B353" s="311" t="s">
        <v>214</v>
      </c>
      <c r="C353" s="312" t="s">
        <v>200</v>
      </c>
      <c r="D353" s="313">
        <v>36831</v>
      </c>
      <c r="E353" s="442" t="s">
        <v>368</v>
      </c>
      <c r="F353" s="442"/>
      <c r="G353" s="442"/>
      <c r="H353" s="442"/>
      <c r="J353" s="315">
        <v>-2460.6300000008196</v>
      </c>
    </row>
    <row r="354" spans="1:10" s="311" customFormat="1" x14ac:dyDescent="0.2">
      <c r="A354" s="311" t="s">
        <v>126</v>
      </c>
      <c r="B354" s="311" t="s">
        <v>369</v>
      </c>
      <c r="C354" s="312" t="s">
        <v>119</v>
      </c>
      <c r="D354" s="313">
        <v>36800</v>
      </c>
      <c r="E354" s="442" t="s">
        <v>370</v>
      </c>
      <c r="F354" s="442"/>
      <c r="G354" s="442"/>
      <c r="H354" s="442"/>
      <c r="J354" s="315">
        <v>-25744</v>
      </c>
    </row>
    <row r="355" spans="1:10" s="311" customFormat="1" x14ac:dyDescent="0.2">
      <c r="A355" s="311" t="s">
        <v>126</v>
      </c>
      <c r="B355" s="311" t="s">
        <v>369</v>
      </c>
      <c r="C355" s="312" t="s">
        <v>119</v>
      </c>
      <c r="D355" s="313">
        <v>36831</v>
      </c>
      <c r="E355" s="442" t="s">
        <v>370</v>
      </c>
      <c r="F355" s="442"/>
      <c r="G355" s="442"/>
      <c r="H355" s="442"/>
      <c r="J355" s="315">
        <v>-60139.23</v>
      </c>
    </row>
    <row r="356" spans="1:10" s="311" customFormat="1" x14ac:dyDescent="0.2">
      <c r="A356" s="311" t="s">
        <v>24</v>
      </c>
      <c r="B356" s="311" t="s">
        <v>183</v>
      </c>
      <c r="C356" s="312" t="s">
        <v>119</v>
      </c>
      <c r="D356" s="313">
        <v>36831</v>
      </c>
      <c r="E356" s="442" t="s">
        <v>371</v>
      </c>
      <c r="F356" s="442"/>
      <c r="G356" s="442"/>
      <c r="H356" s="442"/>
      <c r="J356" s="315">
        <v>-137861.69</v>
      </c>
    </row>
    <row r="357" spans="1:10" s="311" customFormat="1" x14ac:dyDescent="0.2">
      <c r="A357" s="311" t="s">
        <v>24</v>
      </c>
      <c r="B357" s="311" t="s">
        <v>149</v>
      </c>
      <c r="C357" s="312" t="s">
        <v>119</v>
      </c>
      <c r="D357" s="313">
        <v>36739</v>
      </c>
      <c r="E357" s="442" t="s">
        <v>372</v>
      </c>
      <c r="F357" s="442"/>
      <c r="G357" s="442"/>
      <c r="H357" s="442"/>
      <c r="J357" s="315">
        <v>2300.61</v>
      </c>
    </row>
    <row r="358" spans="1:10" s="311" customFormat="1" x14ac:dyDescent="0.2">
      <c r="A358" s="311" t="s">
        <v>126</v>
      </c>
      <c r="B358" s="311" t="s">
        <v>149</v>
      </c>
      <c r="C358" s="312" t="s">
        <v>119</v>
      </c>
      <c r="D358" s="313">
        <v>36831</v>
      </c>
      <c r="E358" s="442" t="s">
        <v>373</v>
      </c>
      <c r="F358" s="442"/>
      <c r="G358" s="442"/>
      <c r="H358" s="442"/>
      <c r="J358" s="315">
        <v>-3259864.38</v>
      </c>
    </row>
    <row r="359" spans="1:10" s="311" customFormat="1" x14ac:dyDescent="0.2">
      <c r="A359" s="311" t="s">
        <v>24</v>
      </c>
      <c r="B359" s="311" t="s">
        <v>149</v>
      </c>
      <c r="C359" s="312" t="s">
        <v>119</v>
      </c>
      <c r="D359" s="313">
        <v>36831</v>
      </c>
      <c r="E359" s="311" t="s">
        <v>374</v>
      </c>
      <c r="J359" s="315">
        <v>-6582</v>
      </c>
    </row>
    <row r="360" spans="1:10" s="311" customFormat="1" ht="21.75" customHeight="1" x14ac:dyDescent="0.2">
      <c r="A360" s="311" t="s">
        <v>24</v>
      </c>
      <c r="B360" s="311" t="s">
        <v>149</v>
      </c>
      <c r="C360" s="312" t="s">
        <v>119</v>
      </c>
      <c r="D360" s="313">
        <v>36831</v>
      </c>
      <c r="E360" s="442" t="s">
        <v>373</v>
      </c>
      <c r="F360" s="442"/>
      <c r="G360" s="442"/>
      <c r="H360" s="442"/>
      <c r="J360" s="315">
        <v>1629012.24</v>
      </c>
    </row>
    <row r="361" spans="1:10" s="311" customFormat="1" ht="21" customHeight="1" x14ac:dyDescent="0.2">
      <c r="A361" s="311" t="s">
        <v>24</v>
      </c>
      <c r="B361" s="311" t="s">
        <v>149</v>
      </c>
      <c r="C361" s="312" t="s">
        <v>119</v>
      </c>
      <c r="D361" s="313">
        <v>36831</v>
      </c>
      <c r="E361" s="442" t="s">
        <v>373</v>
      </c>
      <c r="F361" s="442"/>
      <c r="G361" s="442"/>
      <c r="H361" s="442"/>
      <c r="J361" s="315">
        <v>5342800.57</v>
      </c>
    </row>
    <row r="362" spans="1:10" s="311" customFormat="1" ht="20.25" customHeight="1" x14ac:dyDescent="0.2">
      <c r="A362" s="311" t="s">
        <v>24</v>
      </c>
      <c r="B362" s="311" t="s">
        <v>149</v>
      </c>
      <c r="C362" s="312" t="s">
        <v>119</v>
      </c>
      <c r="D362" s="313">
        <v>36831</v>
      </c>
      <c r="E362" s="442" t="s">
        <v>373</v>
      </c>
      <c r="F362" s="442"/>
      <c r="G362" s="442"/>
      <c r="H362" s="442"/>
      <c r="J362" s="315">
        <v>14665065.329999998</v>
      </c>
    </row>
    <row r="363" spans="1:10" s="311" customFormat="1" ht="21" customHeight="1" x14ac:dyDescent="0.2">
      <c r="A363" s="311" t="s">
        <v>126</v>
      </c>
      <c r="B363" s="311" t="s">
        <v>375</v>
      </c>
      <c r="C363" s="312" t="s">
        <v>173</v>
      </c>
      <c r="D363" s="313">
        <v>36831</v>
      </c>
      <c r="E363" s="442" t="s">
        <v>376</v>
      </c>
      <c r="F363" s="442"/>
      <c r="G363" s="442"/>
      <c r="H363" s="442"/>
      <c r="J363" s="315">
        <v>1827.5</v>
      </c>
    </row>
    <row r="364" spans="1:10" s="311" customFormat="1" ht="21" customHeight="1" x14ac:dyDescent="0.2">
      <c r="A364" s="311" t="s">
        <v>126</v>
      </c>
      <c r="B364" s="311" t="s">
        <v>377</v>
      </c>
      <c r="C364" s="312" t="s">
        <v>131</v>
      </c>
      <c r="D364" s="313">
        <v>36831</v>
      </c>
      <c r="E364" s="442" t="s">
        <v>378</v>
      </c>
      <c r="F364" s="442"/>
      <c r="G364" s="442"/>
      <c r="H364" s="442"/>
      <c r="J364" s="315">
        <v>7725</v>
      </c>
    </row>
    <row r="365" spans="1:10" s="311" customFormat="1" ht="21" customHeight="1" x14ac:dyDescent="0.2">
      <c r="A365" s="311" t="s">
        <v>24</v>
      </c>
      <c r="B365" s="311" t="s">
        <v>264</v>
      </c>
      <c r="C365" s="312" t="s">
        <v>124</v>
      </c>
      <c r="D365" s="313">
        <v>36831</v>
      </c>
      <c r="E365" s="442" t="s">
        <v>379</v>
      </c>
      <c r="F365" s="442"/>
      <c r="G365" s="442"/>
      <c r="H365" s="442"/>
      <c r="J365" s="315">
        <v>4894856.1900000004</v>
      </c>
    </row>
    <row r="366" spans="1:10" s="311" customFormat="1" ht="20.25" customHeight="1" x14ac:dyDescent="0.2">
      <c r="A366" s="311" t="s">
        <v>126</v>
      </c>
      <c r="B366" s="311" t="s">
        <v>218</v>
      </c>
      <c r="C366" s="312" t="s">
        <v>173</v>
      </c>
      <c r="D366" s="313">
        <v>36800</v>
      </c>
      <c r="E366" s="442" t="s">
        <v>380</v>
      </c>
      <c r="F366" s="442"/>
      <c r="G366" s="442"/>
      <c r="H366" s="442"/>
      <c r="J366" s="315">
        <v>-534366.13</v>
      </c>
    </row>
    <row r="367" spans="1:10" s="311" customFormat="1" ht="21" customHeight="1" x14ac:dyDescent="0.2">
      <c r="A367" s="311" t="s">
        <v>126</v>
      </c>
      <c r="B367" s="311" t="s">
        <v>218</v>
      </c>
      <c r="C367" s="312" t="s">
        <v>173</v>
      </c>
      <c r="D367" s="313">
        <v>36800</v>
      </c>
      <c r="E367" s="442" t="s">
        <v>380</v>
      </c>
      <c r="F367" s="442"/>
      <c r="G367" s="442"/>
      <c r="H367" s="442"/>
      <c r="J367" s="315">
        <v>-279600.45</v>
      </c>
    </row>
    <row r="368" spans="1:10" s="311" customFormat="1" ht="19.5" customHeight="1" x14ac:dyDescent="0.2">
      <c r="A368" s="311" t="s">
        <v>126</v>
      </c>
      <c r="B368" s="311" t="s">
        <v>218</v>
      </c>
      <c r="C368" s="312" t="s">
        <v>173</v>
      </c>
      <c r="D368" s="313">
        <v>36831</v>
      </c>
      <c r="E368" s="442" t="s">
        <v>381</v>
      </c>
      <c r="F368" s="442"/>
      <c r="G368" s="442"/>
      <c r="H368" s="442"/>
      <c r="J368" s="315">
        <v>-874390.65</v>
      </c>
    </row>
    <row r="369" spans="1:10" s="311" customFormat="1" ht="21" customHeight="1" x14ac:dyDescent="0.2">
      <c r="A369" s="311" t="s">
        <v>126</v>
      </c>
      <c r="B369" s="311" t="s">
        <v>218</v>
      </c>
      <c r="C369" s="312" t="s">
        <v>173</v>
      </c>
      <c r="D369" s="313">
        <v>36831</v>
      </c>
      <c r="E369" s="442" t="s">
        <v>381</v>
      </c>
      <c r="F369" s="442"/>
      <c r="G369" s="442"/>
      <c r="H369" s="442"/>
      <c r="J369" s="315">
        <v>-577350.98</v>
      </c>
    </row>
    <row r="370" spans="1:10" s="311" customFormat="1" ht="22.5" customHeight="1" x14ac:dyDescent="0.2">
      <c r="A370" s="311" t="s">
        <v>126</v>
      </c>
      <c r="B370" s="311" t="s">
        <v>189</v>
      </c>
      <c r="C370" s="312" t="s">
        <v>124</v>
      </c>
      <c r="D370" s="313">
        <v>36678</v>
      </c>
      <c r="E370" s="442" t="s">
        <v>382</v>
      </c>
      <c r="F370" s="442"/>
      <c r="G370" s="442"/>
      <c r="H370" s="442"/>
      <c r="J370" s="315">
        <v>1212.17</v>
      </c>
    </row>
    <row r="371" spans="1:10" s="311" customFormat="1" ht="12" customHeight="1" x14ac:dyDescent="0.2">
      <c r="A371" s="311" t="s">
        <v>126</v>
      </c>
      <c r="B371" s="311" t="s">
        <v>189</v>
      </c>
      <c r="C371" s="312" t="s">
        <v>124</v>
      </c>
      <c r="D371" s="313">
        <v>36739</v>
      </c>
      <c r="E371" s="442" t="s">
        <v>383</v>
      </c>
      <c r="F371" s="442"/>
      <c r="G371" s="442"/>
      <c r="H371" s="442"/>
      <c r="J371" s="315">
        <v>9641.7000000000007</v>
      </c>
    </row>
    <row r="372" spans="1:10" s="311" customFormat="1" ht="22.5" customHeight="1" x14ac:dyDescent="0.2">
      <c r="A372" s="311" t="s">
        <v>126</v>
      </c>
      <c r="B372" s="311" t="s">
        <v>275</v>
      </c>
      <c r="C372" s="312" t="s">
        <v>119</v>
      </c>
      <c r="D372" s="313">
        <v>36617</v>
      </c>
      <c r="E372" s="442" t="s">
        <v>384</v>
      </c>
      <c r="F372" s="442"/>
      <c r="G372" s="442"/>
      <c r="H372" s="442"/>
      <c r="J372" s="315">
        <v>27321.35</v>
      </c>
    </row>
    <row r="373" spans="1:10" s="311" customFormat="1" x14ac:dyDescent="0.2">
      <c r="A373" s="311" t="s">
        <v>163</v>
      </c>
      <c r="B373" s="311" t="s">
        <v>275</v>
      </c>
      <c r="C373" s="312" t="s">
        <v>119</v>
      </c>
      <c r="D373" s="313">
        <v>36800</v>
      </c>
      <c r="E373" s="311" t="s">
        <v>384</v>
      </c>
      <c r="J373" s="315">
        <v>-49719.29</v>
      </c>
    </row>
    <row r="374" spans="1:10" s="311" customFormat="1" x14ac:dyDescent="0.2">
      <c r="A374" s="311" t="s">
        <v>163</v>
      </c>
      <c r="B374" s="311" t="s">
        <v>275</v>
      </c>
      <c r="C374" s="312" t="s">
        <v>119</v>
      </c>
      <c r="D374" s="313">
        <v>36800</v>
      </c>
      <c r="E374" s="311" t="s">
        <v>384</v>
      </c>
      <c r="J374" s="315">
        <v>-38940.410000000003</v>
      </c>
    </row>
    <row r="375" spans="1:10" s="311" customFormat="1" x14ac:dyDescent="0.2">
      <c r="A375" s="311" t="s">
        <v>126</v>
      </c>
      <c r="B375" s="311" t="s">
        <v>275</v>
      </c>
      <c r="C375" s="312" t="s">
        <v>119</v>
      </c>
      <c r="D375" s="313">
        <v>36800</v>
      </c>
      <c r="E375" s="311" t="s">
        <v>384</v>
      </c>
      <c r="J375" s="315">
        <v>-4021990.67</v>
      </c>
    </row>
    <row r="376" spans="1:10" s="311" customFormat="1" x14ac:dyDescent="0.2">
      <c r="A376" s="311" t="s">
        <v>126</v>
      </c>
      <c r="B376" s="311" t="s">
        <v>275</v>
      </c>
      <c r="C376" s="312" t="s">
        <v>119</v>
      </c>
      <c r="D376" s="313">
        <v>36800</v>
      </c>
      <c r="E376" s="311" t="s">
        <v>384</v>
      </c>
      <c r="J376" s="315">
        <v>1128.9100000000001</v>
      </c>
    </row>
    <row r="377" spans="1:10" s="311" customFormat="1" x14ac:dyDescent="0.2">
      <c r="A377" s="311" t="s">
        <v>126</v>
      </c>
      <c r="B377" s="311" t="s">
        <v>275</v>
      </c>
      <c r="C377" s="312" t="s">
        <v>119</v>
      </c>
      <c r="D377" s="313">
        <v>36800</v>
      </c>
      <c r="E377" s="311" t="s">
        <v>384</v>
      </c>
      <c r="J377" s="315">
        <v>1255.82</v>
      </c>
    </row>
    <row r="378" spans="1:10" s="311" customFormat="1" x14ac:dyDescent="0.2">
      <c r="A378" s="311" t="s">
        <v>126</v>
      </c>
      <c r="B378" s="311" t="s">
        <v>275</v>
      </c>
      <c r="C378" s="312" t="s">
        <v>119</v>
      </c>
      <c r="D378" s="313">
        <v>36800</v>
      </c>
      <c r="E378" s="311" t="s">
        <v>384</v>
      </c>
      <c r="J378" s="315">
        <v>11156.25</v>
      </c>
    </row>
    <row r="379" spans="1:10" s="311" customFormat="1" x14ac:dyDescent="0.2">
      <c r="A379" s="311" t="s">
        <v>24</v>
      </c>
      <c r="B379" s="311" t="s">
        <v>275</v>
      </c>
      <c r="C379" s="312" t="s">
        <v>119</v>
      </c>
      <c r="D379" s="313">
        <v>36800</v>
      </c>
      <c r="E379" s="311" t="s">
        <v>384</v>
      </c>
      <c r="J379" s="315">
        <v>-16549</v>
      </c>
    </row>
    <row r="380" spans="1:10" s="311" customFormat="1" ht="12" customHeight="1" x14ac:dyDescent="0.2">
      <c r="A380" s="311" t="s">
        <v>163</v>
      </c>
      <c r="B380" s="311" t="s">
        <v>275</v>
      </c>
      <c r="C380" s="312" t="s">
        <v>119</v>
      </c>
      <c r="D380" s="313">
        <v>36831</v>
      </c>
      <c r="E380" s="311" t="s">
        <v>385</v>
      </c>
      <c r="J380" s="315">
        <v>-79799.009999999995</v>
      </c>
    </row>
    <row r="381" spans="1:10" s="311" customFormat="1" x14ac:dyDescent="0.2">
      <c r="A381" s="311" t="s">
        <v>163</v>
      </c>
      <c r="B381" s="311" t="s">
        <v>275</v>
      </c>
      <c r="C381" s="312" t="s">
        <v>119</v>
      </c>
      <c r="D381" s="313">
        <v>36831</v>
      </c>
      <c r="E381" s="311" t="s">
        <v>386</v>
      </c>
      <c r="J381" s="315">
        <v>1998.69</v>
      </c>
    </row>
    <row r="382" spans="1:10" s="311" customFormat="1" x14ac:dyDescent="0.2">
      <c r="A382" s="311" t="s">
        <v>126</v>
      </c>
      <c r="B382" s="311" t="s">
        <v>275</v>
      </c>
      <c r="C382" s="312" t="s">
        <v>119</v>
      </c>
      <c r="D382" s="313">
        <v>36831</v>
      </c>
      <c r="E382" s="311" t="s">
        <v>387</v>
      </c>
      <c r="J382" s="315">
        <v>-158022.31</v>
      </c>
    </row>
    <row r="383" spans="1:10" s="311" customFormat="1" x14ac:dyDescent="0.2">
      <c r="A383" s="311" t="s">
        <v>126</v>
      </c>
      <c r="B383" s="311" t="s">
        <v>275</v>
      </c>
      <c r="C383" s="312" t="s">
        <v>119</v>
      </c>
      <c r="D383" s="313">
        <v>36831</v>
      </c>
      <c r="E383" s="311" t="s">
        <v>388</v>
      </c>
      <c r="J383" s="315">
        <v>1323.78</v>
      </c>
    </row>
    <row r="384" spans="1:10" s="311" customFormat="1" x14ac:dyDescent="0.2">
      <c r="A384" s="311" t="s">
        <v>126</v>
      </c>
      <c r="B384" s="311" t="s">
        <v>275</v>
      </c>
      <c r="C384" s="312" t="s">
        <v>119</v>
      </c>
      <c r="D384" s="313">
        <v>36831</v>
      </c>
      <c r="E384" s="311" t="s">
        <v>389</v>
      </c>
      <c r="J384" s="315">
        <v>3794.4000000000233</v>
      </c>
    </row>
    <row r="385" spans="1:10" s="311" customFormat="1" x14ac:dyDescent="0.2">
      <c r="A385" s="311" t="s">
        <v>24</v>
      </c>
      <c r="B385" s="311" t="s">
        <v>275</v>
      </c>
      <c r="C385" s="312" t="s">
        <v>119</v>
      </c>
      <c r="D385" s="313">
        <v>36831</v>
      </c>
      <c r="E385" s="311" t="s">
        <v>390</v>
      </c>
      <c r="J385" s="315">
        <v>90136.90000000596</v>
      </c>
    </row>
    <row r="386" spans="1:10" s="311" customFormat="1" ht="21" customHeight="1" x14ac:dyDescent="0.2">
      <c r="A386" s="311" t="s">
        <v>126</v>
      </c>
      <c r="B386" s="311" t="s">
        <v>118</v>
      </c>
      <c r="C386" s="312" t="s">
        <v>119</v>
      </c>
      <c r="D386" s="313">
        <v>36617</v>
      </c>
      <c r="E386" s="442" t="s">
        <v>384</v>
      </c>
      <c r="F386" s="442"/>
      <c r="G386" s="442"/>
      <c r="H386" s="442"/>
      <c r="J386" s="315">
        <v>-4954.6000000000004</v>
      </c>
    </row>
    <row r="387" spans="1:10" s="311" customFormat="1" x14ac:dyDescent="0.2">
      <c r="A387" s="311" t="s">
        <v>24</v>
      </c>
      <c r="B387" s="311" t="s">
        <v>118</v>
      </c>
      <c r="C387" s="312" t="s">
        <v>119</v>
      </c>
      <c r="D387" s="313">
        <v>36617</v>
      </c>
      <c r="E387" s="311" t="s">
        <v>384</v>
      </c>
      <c r="J387" s="315">
        <v>4252.8</v>
      </c>
    </row>
    <row r="388" spans="1:10" s="311" customFormat="1" x14ac:dyDescent="0.2">
      <c r="A388" s="311" t="s">
        <v>126</v>
      </c>
      <c r="B388" s="311" t="s">
        <v>118</v>
      </c>
      <c r="C388" s="312" t="s">
        <v>119</v>
      </c>
      <c r="D388" s="313">
        <v>36647</v>
      </c>
      <c r="E388" s="311" t="s">
        <v>384</v>
      </c>
      <c r="J388" s="315">
        <v>3965</v>
      </c>
    </row>
    <row r="389" spans="1:10" s="311" customFormat="1" x14ac:dyDescent="0.2">
      <c r="A389" s="311" t="s">
        <v>24</v>
      </c>
      <c r="B389" s="311" t="s">
        <v>118</v>
      </c>
      <c r="C389" s="312" t="s">
        <v>119</v>
      </c>
      <c r="D389" s="313">
        <v>36647</v>
      </c>
      <c r="E389" s="311" t="s">
        <v>384</v>
      </c>
      <c r="J389" s="315">
        <v>56389</v>
      </c>
    </row>
    <row r="390" spans="1:10" s="311" customFormat="1" x14ac:dyDescent="0.2">
      <c r="A390" s="311" t="s">
        <v>24</v>
      </c>
      <c r="B390" s="311" t="s">
        <v>118</v>
      </c>
      <c r="C390" s="312" t="s">
        <v>119</v>
      </c>
      <c r="D390" s="313">
        <v>36678</v>
      </c>
      <c r="E390" s="311" t="s">
        <v>384</v>
      </c>
      <c r="J390" s="315">
        <v>-7126.5</v>
      </c>
    </row>
    <row r="391" spans="1:10" s="311" customFormat="1" x14ac:dyDescent="0.2">
      <c r="A391" s="311" t="s">
        <v>24</v>
      </c>
      <c r="B391" s="311" t="s">
        <v>118</v>
      </c>
      <c r="C391" s="312" t="s">
        <v>119</v>
      </c>
      <c r="D391" s="313">
        <v>36678</v>
      </c>
      <c r="E391" s="311" t="s">
        <v>384</v>
      </c>
      <c r="J391" s="315">
        <v>7601.66</v>
      </c>
    </row>
    <row r="392" spans="1:10" s="311" customFormat="1" x14ac:dyDescent="0.2">
      <c r="A392" s="311" t="s">
        <v>151</v>
      </c>
      <c r="B392" s="311" t="s">
        <v>118</v>
      </c>
      <c r="C392" s="312" t="s">
        <v>119</v>
      </c>
      <c r="D392" s="313">
        <v>36678</v>
      </c>
      <c r="E392" s="311" t="s">
        <v>384</v>
      </c>
      <c r="J392" s="315">
        <v>1101.98</v>
      </c>
    </row>
    <row r="393" spans="1:10" s="311" customFormat="1" x14ac:dyDescent="0.2">
      <c r="A393" s="311" t="s">
        <v>151</v>
      </c>
      <c r="B393" s="311" t="s">
        <v>118</v>
      </c>
      <c r="C393" s="312" t="s">
        <v>119</v>
      </c>
      <c r="D393" s="313">
        <v>36708</v>
      </c>
      <c r="E393" s="311" t="s">
        <v>384</v>
      </c>
      <c r="J393" s="315">
        <v>-2394.75</v>
      </c>
    </row>
    <row r="394" spans="1:10" s="311" customFormat="1" x14ac:dyDescent="0.2">
      <c r="A394" s="311" t="s">
        <v>126</v>
      </c>
      <c r="B394" s="311" t="s">
        <v>118</v>
      </c>
      <c r="C394" s="312" t="s">
        <v>119</v>
      </c>
      <c r="D394" s="313">
        <v>36739</v>
      </c>
      <c r="E394" s="311" t="s">
        <v>384</v>
      </c>
      <c r="J394" s="315">
        <v>77792.460000000006</v>
      </c>
    </row>
    <row r="395" spans="1:10" s="311" customFormat="1" x14ac:dyDescent="0.2">
      <c r="A395" s="311" t="s">
        <v>126</v>
      </c>
      <c r="B395" s="311" t="s">
        <v>118</v>
      </c>
      <c r="C395" s="312" t="s">
        <v>119</v>
      </c>
      <c r="D395" s="313">
        <v>36739</v>
      </c>
      <c r="E395" s="311" t="s">
        <v>384</v>
      </c>
      <c r="J395" s="315">
        <v>4940555.04</v>
      </c>
    </row>
    <row r="396" spans="1:10" s="311" customFormat="1" x14ac:dyDescent="0.2">
      <c r="A396" s="311" t="s">
        <v>126</v>
      </c>
      <c r="B396" s="311" t="s">
        <v>118</v>
      </c>
      <c r="C396" s="312" t="s">
        <v>119</v>
      </c>
      <c r="D396" s="313">
        <v>36739</v>
      </c>
      <c r="E396" s="311" t="s">
        <v>384</v>
      </c>
      <c r="J396" s="315">
        <v>26069537.120000001</v>
      </c>
    </row>
    <row r="397" spans="1:10" s="311" customFormat="1" x14ac:dyDescent="0.2">
      <c r="A397" s="311" t="s">
        <v>24</v>
      </c>
      <c r="B397" s="311" t="s">
        <v>118</v>
      </c>
      <c r="C397" s="312" t="s">
        <v>119</v>
      </c>
      <c r="D397" s="313">
        <v>36739</v>
      </c>
      <c r="E397" s="311" t="s">
        <v>384</v>
      </c>
      <c r="J397" s="315">
        <v>-24627599.789999999</v>
      </c>
    </row>
    <row r="398" spans="1:10" s="311" customFormat="1" x14ac:dyDescent="0.2">
      <c r="A398" s="311" t="s">
        <v>24</v>
      </c>
      <c r="B398" s="311" t="s">
        <v>118</v>
      </c>
      <c r="C398" s="312" t="s">
        <v>119</v>
      </c>
      <c r="D398" s="313">
        <v>36739</v>
      </c>
      <c r="E398" s="311" t="s">
        <v>384</v>
      </c>
      <c r="J398" s="315">
        <v>-3509563.48</v>
      </c>
    </row>
    <row r="399" spans="1:10" s="311" customFormat="1" x14ac:dyDescent="0.2">
      <c r="A399" s="311" t="s">
        <v>24</v>
      </c>
      <c r="B399" s="311" t="s">
        <v>118</v>
      </c>
      <c r="C399" s="312" t="s">
        <v>119</v>
      </c>
      <c r="D399" s="313">
        <v>36739</v>
      </c>
      <c r="E399" s="311" t="s">
        <v>384</v>
      </c>
      <c r="J399" s="315">
        <v>-229058.5</v>
      </c>
    </row>
    <row r="400" spans="1:10" s="311" customFormat="1" x14ac:dyDescent="0.2">
      <c r="A400" s="311" t="s">
        <v>151</v>
      </c>
      <c r="B400" s="311" t="s">
        <v>118</v>
      </c>
      <c r="C400" s="312" t="s">
        <v>119</v>
      </c>
      <c r="D400" s="313">
        <v>36739</v>
      </c>
      <c r="E400" s="311" t="s">
        <v>384</v>
      </c>
      <c r="J400" s="315">
        <v>14069.7</v>
      </c>
    </row>
    <row r="401" spans="1:10" s="311" customFormat="1" x14ac:dyDescent="0.2">
      <c r="A401" s="311" t="s">
        <v>126</v>
      </c>
      <c r="B401" s="311" t="s">
        <v>118</v>
      </c>
      <c r="C401" s="312" t="s">
        <v>119</v>
      </c>
      <c r="D401" s="313">
        <v>36770</v>
      </c>
      <c r="E401" s="311" t="s">
        <v>384</v>
      </c>
      <c r="J401" s="315">
        <v>104154.58</v>
      </c>
    </row>
    <row r="402" spans="1:10" s="311" customFormat="1" x14ac:dyDescent="0.2">
      <c r="A402" s="311" t="s">
        <v>126</v>
      </c>
      <c r="B402" s="311" t="s">
        <v>118</v>
      </c>
      <c r="C402" s="312" t="s">
        <v>119</v>
      </c>
      <c r="D402" s="313">
        <v>36770</v>
      </c>
      <c r="E402" s="311" t="s">
        <v>384</v>
      </c>
      <c r="J402" s="315">
        <v>1384975.59</v>
      </c>
    </row>
    <row r="403" spans="1:10" s="311" customFormat="1" x14ac:dyDescent="0.2">
      <c r="A403" s="311" t="s">
        <v>126</v>
      </c>
      <c r="B403" s="311" t="s">
        <v>118</v>
      </c>
      <c r="C403" s="312" t="s">
        <v>119</v>
      </c>
      <c r="D403" s="313">
        <v>36770</v>
      </c>
      <c r="E403" s="311" t="s">
        <v>384</v>
      </c>
      <c r="J403" s="315">
        <v>8081460.3099999996</v>
      </c>
    </row>
    <row r="404" spans="1:10" s="311" customFormat="1" x14ac:dyDescent="0.2">
      <c r="A404" s="311" t="s">
        <v>24</v>
      </c>
      <c r="B404" s="311" t="s">
        <v>118</v>
      </c>
      <c r="C404" s="312" t="s">
        <v>119</v>
      </c>
      <c r="D404" s="313">
        <v>36770</v>
      </c>
      <c r="E404" s="311" t="s">
        <v>384</v>
      </c>
      <c r="J404" s="315">
        <v>-7754732.8799999999</v>
      </c>
    </row>
    <row r="405" spans="1:10" s="311" customFormat="1" x14ac:dyDescent="0.2">
      <c r="A405" s="311" t="s">
        <v>24</v>
      </c>
      <c r="B405" s="311" t="s">
        <v>118</v>
      </c>
      <c r="C405" s="312" t="s">
        <v>119</v>
      </c>
      <c r="D405" s="313">
        <v>36770</v>
      </c>
      <c r="E405" s="311" t="s">
        <v>384</v>
      </c>
      <c r="J405" s="315">
        <v>-1016272.63</v>
      </c>
    </row>
    <row r="406" spans="1:10" s="311" customFormat="1" x14ac:dyDescent="0.2">
      <c r="A406" s="311" t="s">
        <v>24</v>
      </c>
      <c r="B406" s="311" t="s">
        <v>118</v>
      </c>
      <c r="C406" s="312" t="s">
        <v>119</v>
      </c>
      <c r="D406" s="313">
        <v>36770</v>
      </c>
      <c r="E406" s="311" t="s">
        <v>384</v>
      </c>
      <c r="J406" s="315">
        <v>-320155.96000000002</v>
      </c>
    </row>
    <row r="407" spans="1:10" s="311" customFormat="1" x14ac:dyDescent="0.2">
      <c r="A407" s="311" t="s">
        <v>126</v>
      </c>
      <c r="B407" s="311" t="s">
        <v>118</v>
      </c>
      <c r="C407" s="312" t="s">
        <v>119</v>
      </c>
      <c r="D407" s="313">
        <v>36800</v>
      </c>
      <c r="E407" s="311" t="s">
        <v>384</v>
      </c>
      <c r="J407" s="315">
        <v>815039.06</v>
      </c>
    </row>
    <row r="408" spans="1:10" s="311" customFormat="1" x14ac:dyDescent="0.2">
      <c r="A408" s="311" t="s">
        <v>24</v>
      </c>
      <c r="B408" s="311" t="s">
        <v>118</v>
      </c>
      <c r="C408" s="312" t="s">
        <v>119</v>
      </c>
      <c r="D408" s="313">
        <v>36800</v>
      </c>
      <c r="E408" s="311" t="s">
        <v>384</v>
      </c>
      <c r="J408" s="315">
        <v>-73432.13</v>
      </c>
    </row>
    <row r="409" spans="1:10" s="311" customFormat="1" x14ac:dyDescent="0.2">
      <c r="A409" s="311" t="s">
        <v>24</v>
      </c>
      <c r="B409" s="311" t="s">
        <v>118</v>
      </c>
      <c r="C409" s="312" t="s">
        <v>119</v>
      </c>
      <c r="D409" s="313">
        <v>36800</v>
      </c>
      <c r="E409" s="311" t="s">
        <v>384</v>
      </c>
      <c r="J409" s="315">
        <v>-4316</v>
      </c>
    </row>
    <row r="410" spans="1:10" s="311" customFormat="1" x14ac:dyDescent="0.2">
      <c r="A410" s="311" t="s">
        <v>126</v>
      </c>
      <c r="B410" s="311" t="s">
        <v>118</v>
      </c>
      <c r="C410" s="312" t="s">
        <v>119</v>
      </c>
      <c r="D410" s="313">
        <v>36831</v>
      </c>
      <c r="E410" s="311" t="s">
        <v>384</v>
      </c>
      <c r="J410" s="315">
        <v>-5459160.2199999997</v>
      </c>
    </row>
    <row r="411" spans="1:10" s="311" customFormat="1" x14ac:dyDescent="0.2">
      <c r="A411" s="311" t="s">
        <v>126</v>
      </c>
      <c r="B411" s="311" t="s">
        <v>118</v>
      </c>
      <c r="C411" s="312" t="s">
        <v>119</v>
      </c>
      <c r="D411" s="313">
        <v>36831</v>
      </c>
      <c r="E411" s="311" t="s">
        <v>384</v>
      </c>
      <c r="J411" s="315">
        <v>-424532.6</v>
      </c>
    </row>
    <row r="412" spans="1:10" s="311" customFormat="1" ht="20.25" customHeight="1" x14ac:dyDescent="0.2">
      <c r="A412" s="311" t="s">
        <v>126</v>
      </c>
      <c r="B412" s="311" t="s">
        <v>118</v>
      </c>
      <c r="C412" s="312" t="s">
        <v>119</v>
      </c>
      <c r="D412" s="313">
        <v>36831</v>
      </c>
      <c r="E412" s="442" t="s">
        <v>391</v>
      </c>
      <c r="F412" s="442"/>
      <c r="G412" s="442"/>
      <c r="H412" s="442"/>
      <c r="J412" s="315">
        <v>21007.31</v>
      </c>
    </row>
    <row r="413" spans="1:10" s="311" customFormat="1" ht="21" customHeight="1" x14ac:dyDescent="0.2">
      <c r="A413" s="311" t="s">
        <v>126</v>
      </c>
      <c r="B413" s="311" t="s">
        <v>118</v>
      </c>
      <c r="C413" s="312" t="s">
        <v>119</v>
      </c>
      <c r="D413" s="313">
        <v>36831</v>
      </c>
      <c r="E413" s="442" t="s">
        <v>392</v>
      </c>
      <c r="F413" s="442"/>
      <c r="G413" s="442"/>
      <c r="H413" s="442"/>
      <c r="J413" s="315">
        <v>21199.310000000056</v>
      </c>
    </row>
    <row r="414" spans="1:10" s="311" customFormat="1" ht="20.25" customHeight="1" x14ac:dyDescent="0.2">
      <c r="A414" s="311" t="s">
        <v>126</v>
      </c>
      <c r="B414" s="311" t="s">
        <v>118</v>
      </c>
      <c r="C414" s="312" t="s">
        <v>119</v>
      </c>
      <c r="D414" s="313">
        <v>36831</v>
      </c>
      <c r="E414" s="442" t="s">
        <v>384</v>
      </c>
      <c r="F414" s="442"/>
      <c r="G414" s="442"/>
      <c r="H414" s="442"/>
      <c r="J414" s="315">
        <v>29405.21</v>
      </c>
    </row>
    <row r="415" spans="1:10" s="311" customFormat="1" x14ac:dyDescent="0.2">
      <c r="A415" s="311" t="s">
        <v>24</v>
      </c>
      <c r="B415" s="311" t="s">
        <v>118</v>
      </c>
      <c r="C415" s="312" t="s">
        <v>119</v>
      </c>
      <c r="D415" s="313">
        <v>36831</v>
      </c>
      <c r="E415" s="442" t="s">
        <v>384</v>
      </c>
      <c r="F415" s="442"/>
      <c r="G415" s="442"/>
      <c r="H415" s="442"/>
      <c r="J415" s="315">
        <v>-471796.62</v>
      </c>
    </row>
    <row r="416" spans="1:10" s="311" customFormat="1" x14ac:dyDescent="0.2">
      <c r="A416" s="311" t="s">
        <v>24</v>
      </c>
      <c r="B416" s="311" t="s">
        <v>118</v>
      </c>
      <c r="C416" s="312" t="s">
        <v>119</v>
      </c>
      <c r="D416" s="313">
        <v>36831</v>
      </c>
      <c r="E416" s="442" t="s">
        <v>384</v>
      </c>
      <c r="F416" s="442"/>
      <c r="G416" s="442"/>
      <c r="H416" s="442"/>
      <c r="J416" s="315">
        <v>1407091.97</v>
      </c>
    </row>
    <row r="417" spans="1:10" s="311" customFormat="1" x14ac:dyDescent="0.2">
      <c r="A417" s="311" t="s">
        <v>24</v>
      </c>
      <c r="B417" s="311" t="s">
        <v>118</v>
      </c>
      <c r="C417" s="312" t="s">
        <v>119</v>
      </c>
      <c r="D417" s="313">
        <v>36831</v>
      </c>
      <c r="E417" s="442" t="s">
        <v>384</v>
      </c>
      <c r="F417" s="442"/>
      <c r="G417" s="442"/>
      <c r="H417" s="442"/>
      <c r="J417" s="315">
        <v>3416899.9</v>
      </c>
    </row>
    <row r="418" spans="1:10" s="311" customFormat="1" ht="20.25" customHeight="1" x14ac:dyDescent="0.2">
      <c r="A418" s="311" t="s">
        <v>235</v>
      </c>
      <c r="B418" s="311" t="s">
        <v>393</v>
      </c>
      <c r="C418" s="312" t="s">
        <v>131</v>
      </c>
      <c r="D418" s="313">
        <v>36831</v>
      </c>
      <c r="E418" s="442" t="s">
        <v>394</v>
      </c>
      <c r="F418" s="442"/>
      <c r="G418" s="442"/>
      <c r="H418" s="442"/>
      <c r="J418" s="315">
        <v>1619200</v>
      </c>
    </row>
    <row r="419" spans="1:10" s="311" customFormat="1" x14ac:dyDescent="0.2">
      <c r="A419" s="311" t="s">
        <v>151</v>
      </c>
      <c r="B419" s="311" t="s">
        <v>280</v>
      </c>
      <c r="C419" s="312" t="s">
        <v>124</v>
      </c>
      <c r="D419" s="313">
        <v>36831</v>
      </c>
      <c r="E419" s="311" t="s">
        <v>395</v>
      </c>
      <c r="J419" s="315">
        <v>1222.3</v>
      </c>
    </row>
    <row r="420" spans="1:10" s="311" customFormat="1" x14ac:dyDescent="0.2">
      <c r="A420" s="311" t="s">
        <v>151</v>
      </c>
      <c r="B420" s="311" t="s">
        <v>280</v>
      </c>
      <c r="C420" s="312" t="s">
        <v>124</v>
      </c>
      <c r="D420" s="313">
        <v>36831</v>
      </c>
      <c r="E420" s="311" t="s">
        <v>395</v>
      </c>
      <c r="J420" s="315">
        <v>46486.01</v>
      </c>
    </row>
    <row r="421" spans="1:10" s="311" customFormat="1" ht="22.5" customHeight="1" x14ac:dyDescent="0.2">
      <c r="A421" s="311" t="s">
        <v>126</v>
      </c>
      <c r="B421" s="311" t="s">
        <v>157</v>
      </c>
      <c r="C421" s="312" t="s">
        <v>119</v>
      </c>
      <c r="D421" s="313">
        <v>36800</v>
      </c>
      <c r="E421" s="442" t="s">
        <v>396</v>
      </c>
      <c r="F421" s="442"/>
      <c r="G421" s="442"/>
      <c r="H421" s="442"/>
      <c r="J421" s="315">
        <v>-15596.21</v>
      </c>
    </row>
    <row r="422" spans="1:10" s="311" customFormat="1" ht="21.75" customHeight="1" x14ac:dyDescent="0.2">
      <c r="A422" s="311" t="s">
        <v>24</v>
      </c>
      <c r="B422" s="311" t="s">
        <v>157</v>
      </c>
      <c r="C422" s="312" t="s">
        <v>119</v>
      </c>
      <c r="D422" s="313">
        <v>36831</v>
      </c>
      <c r="E422" s="442" t="s">
        <v>397</v>
      </c>
      <c r="F422" s="442"/>
      <c r="G422" s="442"/>
      <c r="H422" s="442"/>
      <c r="J422" s="315">
        <v>13078.230000000447</v>
      </c>
    </row>
    <row r="423" spans="1:10" s="311" customFormat="1" x14ac:dyDescent="0.2">
      <c r="A423" s="311" t="s">
        <v>126</v>
      </c>
      <c r="B423" s="311" t="s">
        <v>147</v>
      </c>
      <c r="C423" s="312" t="s">
        <v>124</v>
      </c>
      <c r="D423" s="313">
        <v>35977</v>
      </c>
      <c r="E423" s="311" t="s">
        <v>398</v>
      </c>
      <c r="J423" s="315">
        <v>255200</v>
      </c>
    </row>
    <row r="424" spans="1:10" s="311" customFormat="1" x14ac:dyDescent="0.2">
      <c r="A424" s="311" t="s">
        <v>126</v>
      </c>
      <c r="B424" s="311" t="s">
        <v>147</v>
      </c>
      <c r="C424" s="312" t="s">
        <v>124</v>
      </c>
      <c r="D424" s="313">
        <v>35977</v>
      </c>
      <c r="E424" s="311" t="s">
        <v>399</v>
      </c>
      <c r="J424" s="315">
        <v>554760</v>
      </c>
    </row>
    <row r="425" spans="1:10" s="311" customFormat="1" x14ac:dyDescent="0.2">
      <c r="A425" s="311" t="s">
        <v>126</v>
      </c>
      <c r="B425" s="311" t="s">
        <v>147</v>
      </c>
      <c r="C425" s="312" t="s">
        <v>124</v>
      </c>
      <c r="D425" s="313">
        <v>35977</v>
      </c>
      <c r="E425" s="311" t="s">
        <v>400</v>
      </c>
      <c r="J425" s="315">
        <v>623128.02</v>
      </c>
    </row>
    <row r="426" spans="1:10" s="311" customFormat="1" x14ac:dyDescent="0.2">
      <c r="A426" s="311" t="s">
        <v>126</v>
      </c>
      <c r="B426" s="311" t="s">
        <v>147</v>
      </c>
      <c r="C426" s="312" t="s">
        <v>124</v>
      </c>
      <c r="D426" s="313">
        <v>36831</v>
      </c>
      <c r="E426" s="311" t="s">
        <v>401</v>
      </c>
      <c r="J426" s="315">
        <v>-317216</v>
      </c>
    </row>
    <row r="427" spans="1:10" s="311" customFormat="1" x14ac:dyDescent="0.2">
      <c r="A427" s="311" t="s">
        <v>126</v>
      </c>
      <c r="B427" s="311" t="s">
        <v>147</v>
      </c>
      <c r="C427" s="312" t="s">
        <v>124</v>
      </c>
      <c r="D427" s="313">
        <v>36831</v>
      </c>
      <c r="E427" s="311" t="s">
        <v>402</v>
      </c>
      <c r="J427" s="315">
        <v>-157200</v>
      </c>
    </row>
    <row r="428" spans="1:10" s="311" customFormat="1" x14ac:dyDescent="0.2">
      <c r="A428" s="311" t="s">
        <v>24</v>
      </c>
      <c r="B428" s="311" t="s">
        <v>285</v>
      </c>
      <c r="C428" s="312" t="s">
        <v>128</v>
      </c>
      <c r="D428" s="313">
        <v>36526</v>
      </c>
      <c r="E428" s="311" t="s">
        <v>403</v>
      </c>
      <c r="J428" s="315">
        <v>-17259.25</v>
      </c>
    </row>
    <row r="429" spans="1:10" s="311" customFormat="1" x14ac:dyDescent="0.2">
      <c r="A429" s="311" t="s">
        <v>24</v>
      </c>
      <c r="B429" s="311" t="s">
        <v>285</v>
      </c>
      <c r="C429" s="312" t="s">
        <v>128</v>
      </c>
      <c r="D429" s="313">
        <v>36526</v>
      </c>
      <c r="E429" s="311" t="s">
        <v>403</v>
      </c>
      <c r="J429" s="315">
        <v>1131.25</v>
      </c>
    </row>
    <row r="430" spans="1:10" s="311" customFormat="1" x14ac:dyDescent="0.2">
      <c r="A430" s="311" t="s">
        <v>24</v>
      </c>
      <c r="B430" s="311" t="s">
        <v>285</v>
      </c>
      <c r="C430" s="312" t="s">
        <v>128</v>
      </c>
      <c r="D430" s="313">
        <v>36557</v>
      </c>
      <c r="E430" s="311" t="s">
        <v>403</v>
      </c>
      <c r="J430" s="315">
        <v>1312.87</v>
      </c>
    </row>
    <row r="431" spans="1:10" s="311" customFormat="1" x14ac:dyDescent="0.2">
      <c r="A431" s="311" t="s">
        <v>24</v>
      </c>
      <c r="B431" s="311" t="s">
        <v>285</v>
      </c>
      <c r="C431" s="312" t="s">
        <v>128</v>
      </c>
      <c r="D431" s="313">
        <v>36557</v>
      </c>
      <c r="E431" s="311" t="s">
        <v>403</v>
      </c>
      <c r="J431" s="315">
        <v>1312.87</v>
      </c>
    </row>
    <row r="432" spans="1:10" s="311" customFormat="1" x14ac:dyDescent="0.2">
      <c r="A432" s="311" t="s">
        <v>24</v>
      </c>
      <c r="B432" s="311" t="s">
        <v>285</v>
      </c>
      <c r="C432" s="312" t="s">
        <v>128</v>
      </c>
      <c r="D432" s="313">
        <v>36557</v>
      </c>
      <c r="E432" s="311" t="s">
        <v>403</v>
      </c>
      <c r="J432" s="315">
        <v>2648.5</v>
      </c>
    </row>
    <row r="433" spans="1:10" s="311" customFormat="1" x14ac:dyDescent="0.2">
      <c r="A433" s="311" t="s">
        <v>126</v>
      </c>
      <c r="B433" s="311" t="s">
        <v>285</v>
      </c>
      <c r="C433" s="312" t="s">
        <v>128</v>
      </c>
      <c r="D433" s="313">
        <v>36586</v>
      </c>
      <c r="E433" s="311" t="s">
        <v>403</v>
      </c>
      <c r="J433" s="315">
        <v>-4357</v>
      </c>
    </row>
    <row r="434" spans="1:10" s="311" customFormat="1" x14ac:dyDescent="0.2">
      <c r="A434" s="311" t="s">
        <v>126</v>
      </c>
      <c r="B434" s="311" t="s">
        <v>285</v>
      </c>
      <c r="C434" s="312" t="s">
        <v>128</v>
      </c>
      <c r="D434" s="313">
        <v>36586</v>
      </c>
      <c r="E434" s="311" t="s">
        <v>403</v>
      </c>
      <c r="J434" s="315">
        <v>-1189</v>
      </c>
    </row>
    <row r="435" spans="1:10" s="311" customFormat="1" x14ac:dyDescent="0.2">
      <c r="A435" s="311" t="s">
        <v>24</v>
      </c>
      <c r="B435" s="311" t="s">
        <v>285</v>
      </c>
      <c r="C435" s="312" t="s">
        <v>128</v>
      </c>
      <c r="D435" s="313">
        <v>36586</v>
      </c>
      <c r="E435" s="311" t="s">
        <v>403</v>
      </c>
      <c r="J435" s="315">
        <v>2968.5</v>
      </c>
    </row>
    <row r="436" spans="1:10" s="311" customFormat="1" x14ac:dyDescent="0.2">
      <c r="A436" s="311" t="s">
        <v>24</v>
      </c>
      <c r="B436" s="311" t="s">
        <v>285</v>
      </c>
      <c r="C436" s="312" t="s">
        <v>128</v>
      </c>
      <c r="D436" s="313">
        <v>36586</v>
      </c>
      <c r="E436" s="311" t="s">
        <v>403</v>
      </c>
      <c r="J436" s="315">
        <v>4104</v>
      </c>
    </row>
    <row r="437" spans="1:10" s="311" customFormat="1" x14ac:dyDescent="0.2">
      <c r="A437" s="311" t="s">
        <v>126</v>
      </c>
      <c r="B437" s="311" t="s">
        <v>285</v>
      </c>
      <c r="C437" s="312" t="s">
        <v>128</v>
      </c>
      <c r="D437" s="313">
        <v>36708</v>
      </c>
      <c r="E437" s="311" t="s">
        <v>403</v>
      </c>
      <c r="J437" s="315">
        <v>-47895.77</v>
      </c>
    </row>
    <row r="438" spans="1:10" s="311" customFormat="1" x14ac:dyDescent="0.2">
      <c r="A438" s="311" t="s">
        <v>163</v>
      </c>
      <c r="B438" s="311" t="s">
        <v>285</v>
      </c>
      <c r="C438" s="312" t="s">
        <v>128</v>
      </c>
      <c r="D438" s="313">
        <v>36800</v>
      </c>
      <c r="E438" s="311" t="s">
        <v>403</v>
      </c>
      <c r="J438" s="315">
        <v>-194425.2</v>
      </c>
    </row>
    <row r="439" spans="1:10" s="311" customFormat="1" x14ac:dyDescent="0.2">
      <c r="A439" s="311" t="s">
        <v>126</v>
      </c>
      <c r="B439" s="311" t="s">
        <v>285</v>
      </c>
      <c r="C439" s="312" t="s">
        <v>128</v>
      </c>
      <c r="D439" s="313">
        <v>36800</v>
      </c>
      <c r="E439" s="311" t="s">
        <v>403</v>
      </c>
      <c r="J439" s="315">
        <v>-907620.8</v>
      </c>
    </row>
    <row r="440" spans="1:10" s="311" customFormat="1" x14ac:dyDescent="0.2">
      <c r="A440" s="311" t="s">
        <v>126</v>
      </c>
      <c r="B440" s="311" t="s">
        <v>285</v>
      </c>
      <c r="C440" s="312" t="s">
        <v>128</v>
      </c>
      <c r="D440" s="313">
        <v>36800</v>
      </c>
      <c r="E440" s="311" t="s">
        <v>403</v>
      </c>
      <c r="J440" s="315">
        <v>-53842</v>
      </c>
    </row>
    <row r="441" spans="1:10" s="311" customFormat="1" x14ac:dyDescent="0.2">
      <c r="A441" s="311" t="s">
        <v>126</v>
      </c>
      <c r="B441" s="311" t="s">
        <v>285</v>
      </c>
      <c r="C441" s="312" t="s">
        <v>128</v>
      </c>
      <c r="D441" s="313">
        <v>36800</v>
      </c>
      <c r="E441" s="311" t="s">
        <v>403</v>
      </c>
      <c r="J441" s="315">
        <v>6111.4</v>
      </c>
    </row>
    <row r="442" spans="1:10" s="311" customFormat="1" x14ac:dyDescent="0.2">
      <c r="A442" s="311" t="s">
        <v>24</v>
      </c>
      <c r="B442" s="311" t="s">
        <v>285</v>
      </c>
      <c r="C442" s="312" t="s">
        <v>128</v>
      </c>
      <c r="D442" s="313">
        <v>36800</v>
      </c>
      <c r="E442" s="311" t="s">
        <v>403</v>
      </c>
      <c r="J442" s="315">
        <v>17360.560000000001</v>
      </c>
    </row>
    <row r="443" spans="1:10" s="311" customFormat="1" x14ac:dyDescent="0.2">
      <c r="A443" s="311" t="s">
        <v>24</v>
      </c>
      <c r="B443" s="311" t="s">
        <v>285</v>
      </c>
      <c r="C443" s="312" t="s">
        <v>128</v>
      </c>
      <c r="D443" s="313">
        <v>36800</v>
      </c>
      <c r="E443" s="311" t="s">
        <v>403</v>
      </c>
      <c r="J443" s="315">
        <v>20785</v>
      </c>
    </row>
    <row r="444" spans="1:10" s="311" customFormat="1" x14ac:dyDescent="0.2">
      <c r="A444" s="311" t="s">
        <v>24</v>
      </c>
      <c r="B444" s="311" t="s">
        <v>285</v>
      </c>
      <c r="C444" s="312" t="s">
        <v>128</v>
      </c>
      <c r="D444" s="313">
        <v>36800</v>
      </c>
      <c r="E444" s="311" t="s">
        <v>403</v>
      </c>
      <c r="J444" s="315">
        <v>39432.43</v>
      </c>
    </row>
    <row r="445" spans="1:10" s="311" customFormat="1" x14ac:dyDescent="0.2">
      <c r="A445" s="311" t="s">
        <v>24</v>
      </c>
      <c r="B445" s="311" t="s">
        <v>285</v>
      </c>
      <c r="C445" s="312" t="s">
        <v>128</v>
      </c>
      <c r="D445" s="313">
        <v>36800</v>
      </c>
      <c r="E445" s="311" t="s">
        <v>403</v>
      </c>
      <c r="J445" s="315">
        <v>499543</v>
      </c>
    </row>
    <row r="446" spans="1:10" s="311" customFormat="1" x14ac:dyDescent="0.2">
      <c r="A446" s="311" t="s">
        <v>163</v>
      </c>
      <c r="B446" s="311" t="s">
        <v>285</v>
      </c>
      <c r="C446" s="312" t="s">
        <v>128</v>
      </c>
      <c r="D446" s="313">
        <v>36831</v>
      </c>
      <c r="E446" s="311" t="s">
        <v>404</v>
      </c>
      <c r="J446" s="315">
        <v>-10463.030000000001</v>
      </c>
    </row>
    <row r="447" spans="1:10" s="311" customFormat="1" x14ac:dyDescent="0.2">
      <c r="A447" s="311" t="s">
        <v>122</v>
      </c>
      <c r="B447" s="311" t="s">
        <v>285</v>
      </c>
      <c r="C447" s="312" t="s">
        <v>128</v>
      </c>
      <c r="D447" s="313">
        <v>36831</v>
      </c>
      <c r="E447" s="311" t="s">
        <v>403</v>
      </c>
      <c r="J447" s="315">
        <v>6705.75</v>
      </c>
    </row>
    <row r="448" spans="1:10" s="311" customFormat="1" x14ac:dyDescent="0.2">
      <c r="A448" s="311" t="s">
        <v>126</v>
      </c>
      <c r="B448" s="311" t="s">
        <v>285</v>
      </c>
      <c r="C448" s="312" t="s">
        <v>128</v>
      </c>
      <c r="D448" s="313">
        <v>36831</v>
      </c>
      <c r="E448" s="311" t="s">
        <v>403</v>
      </c>
      <c r="J448" s="315">
        <v>-6548.9200000000419</v>
      </c>
    </row>
    <row r="449" spans="1:10" s="311" customFormat="1" x14ac:dyDescent="0.2">
      <c r="A449" s="311" t="s">
        <v>126</v>
      </c>
      <c r="B449" s="311" t="s">
        <v>285</v>
      </c>
      <c r="C449" s="312" t="s">
        <v>128</v>
      </c>
      <c r="D449" s="313">
        <v>36831</v>
      </c>
      <c r="E449" s="311" t="s">
        <v>403</v>
      </c>
      <c r="J449" s="315">
        <v>-4429.3</v>
      </c>
    </row>
    <row r="450" spans="1:10" s="311" customFormat="1" x14ac:dyDescent="0.2">
      <c r="A450" s="311" t="s">
        <v>126</v>
      </c>
      <c r="B450" s="311" t="s">
        <v>285</v>
      </c>
      <c r="C450" s="312" t="s">
        <v>128</v>
      </c>
      <c r="D450" s="313">
        <v>36831</v>
      </c>
      <c r="E450" s="311" t="s">
        <v>403</v>
      </c>
      <c r="J450" s="315">
        <v>-1536.5</v>
      </c>
    </row>
    <row r="451" spans="1:10" s="311" customFormat="1" x14ac:dyDescent="0.2">
      <c r="A451" s="311" t="s">
        <v>126</v>
      </c>
      <c r="B451" s="311" t="s">
        <v>285</v>
      </c>
      <c r="C451" s="312" t="s">
        <v>128</v>
      </c>
      <c r="D451" s="313">
        <v>36831</v>
      </c>
      <c r="E451" s="311" t="s">
        <v>403</v>
      </c>
      <c r="J451" s="315">
        <v>1298</v>
      </c>
    </row>
    <row r="452" spans="1:10" s="311" customFormat="1" x14ac:dyDescent="0.2">
      <c r="A452" s="311" t="s">
        <v>126</v>
      </c>
      <c r="B452" s="311" t="s">
        <v>285</v>
      </c>
      <c r="C452" s="312" t="s">
        <v>128</v>
      </c>
      <c r="D452" s="313">
        <v>36831</v>
      </c>
      <c r="E452" s="311" t="s">
        <v>403</v>
      </c>
      <c r="J452" s="315">
        <v>129318.04</v>
      </c>
    </row>
    <row r="453" spans="1:10" s="311" customFormat="1" x14ac:dyDescent="0.2">
      <c r="A453" s="311" t="s">
        <v>24</v>
      </c>
      <c r="B453" s="311" t="s">
        <v>285</v>
      </c>
      <c r="C453" s="312" t="s">
        <v>128</v>
      </c>
      <c r="D453" s="313">
        <v>36831</v>
      </c>
      <c r="E453" s="311" t="s">
        <v>403</v>
      </c>
      <c r="J453" s="315">
        <v>-6489.4199999999255</v>
      </c>
    </row>
    <row r="454" spans="1:10" s="311" customFormat="1" x14ac:dyDescent="0.2">
      <c r="A454" s="311" t="s">
        <v>24</v>
      </c>
      <c r="B454" s="311" t="s">
        <v>285</v>
      </c>
      <c r="C454" s="312" t="s">
        <v>128</v>
      </c>
      <c r="D454" s="313">
        <v>36831</v>
      </c>
      <c r="E454" s="311" t="s">
        <v>403</v>
      </c>
      <c r="J454" s="315">
        <v>-2619.5</v>
      </c>
    </row>
    <row r="455" spans="1:10" s="311" customFormat="1" x14ac:dyDescent="0.2">
      <c r="A455" s="311" t="s">
        <v>24</v>
      </c>
      <c r="B455" s="311" t="s">
        <v>285</v>
      </c>
      <c r="C455" s="312" t="s">
        <v>128</v>
      </c>
      <c r="D455" s="313">
        <v>36831</v>
      </c>
      <c r="E455" s="311" t="s">
        <v>403</v>
      </c>
      <c r="J455" s="315">
        <v>-1275.109999999986</v>
      </c>
    </row>
    <row r="456" spans="1:10" s="311" customFormat="1" x14ac:dyDescent="0.2">
      <c r="A456" s="311" t="s">
        <v>24</v>
      </c>
      <c r="B456" s="311" t="s">
        <v>285</v>
      </c>
      <c r="C456" s="312" t="s">
        <v>128</v>
      </c>
      <c r="D456" s="313">
        <v>36831</v>
      </c>
      <c r="E456" s="311" t="s">
        <v>403</v>
      </c>
      <c r="J456" s="315">
        <v>2249</v>
      </c>
    </row>
    <row r="457" spans="1:10" s="311" customFormat="1" x14ac:dyDescent="0.2">
      <c r="A457" s="311" t="s">
        <v>24</v>
      </c>
      <c r="B457" s="311" t="s">
        <v>285</v>
      </c>
      <c r="C457" s="312" t="s">
        <v>128</v>
      </c>
      <c r="D457" s="313">
        <v>36831</v>
      </c>
      <c r="E457" s="311" t="s">
        <v>403</v>
      </c>
      <c r="J457" s="315">
        <v>2330.3900000001304</v>
      </c>
    </row>
    <row r="458" spans="1:10" s="311" customFormat="1" x14ac:dyDescent="0.2">
      <c r="A458" s="311" t="s">
        <v>24</v>
      </c>
      <c r="B458" s="311" t="s">
        <v>285</v>
      </c>
      <c r="C458" s="312" t="s">
        <v>128</v>
      </c>
      <c r="D458" s="313">
        <v>36831</v>
      </c>
      <c r="E458" s="311" t="s">
        <v>403</v>
      </c>
      <c r="J458" s="315">
        <v>3585.7</v>
      </c>
    </row>
    <row r="459" spans="1:10" s="311" customFormat="1" x14ac:dyDescent="0.2">
      <c r="A459" s="311" t="s">
        <v>24</v>
      </c>
      <c r="B459" s="311" t="s">
        <v>285</v>
      </c>
      <c r="C459" s="312" t="s">
        <v>128</v>
      </c>
      <c r="D459" s="313">
        <v>36831</v>
      </c>
      <c r="E459" s="311" t="s">
        <v>403</v>
      </c>
      <c r="J459" s="315">
        <v>9753.2399999999907</v>
      </c>
    </row>
    <row r="460" spans="1:10" s="311" customFormat="1" ht="24" customHeight="1" x14ac:dyDescent="0.2">
      <c r="A460" s="311" t="s">
        <v>126</v>
      </c>
      <c r="B460" s="311" t="s">
        <v>287</v>
      </c>
      <c r="C460" s="312" t="s">
        <v>192</v>
      </c>
      <c r="D460" s="313">
        <v>36800</v>
      </c>
      <c r="E460" s="442" t="s">
        <v>405</v>
      </c>
      <c r="F460" s="442"/>
      <c r="G460" s="442"/>
      <c r="H460" s="442"/>
      <c r="J460" s="315">
        <v>-14000.28</v>
      </c>
    </row>
    <row r="461" spans="1:10" s="311" customFormat="1" ht="21.75" customHeight="1" x14ac:dyDescent="0.2">
      <c r="A461" s="311" t="s">
        <v>24</v>
      </c>
      <c r="B461" s="311" t="s">
        <v>287</v>
      </c>
      <c r="C461" s="312" t="s">
        <v>192</v>
      </c>
      <c r="D461" s="313">
        <v>36831</v>
      </c>
      <c r="E461" s="442" t="s">
        <v>406</v>
      </c>
      <c r="F461" s="442"/>
      <c r="G461" s="442"/>
      <c r="H461" s="442"/>
      <c r="J461" s="315">
        <v>5344.109999999404</v>
      </c>
    </row>
    <row r="462" spans="1:10" s="311" customFormat="1" ht="22.5" customHeight="1" x14ac:dyDescent="0.2">
      <c r="A462" s="311" t="s">
        <v>126</v>
      </c>
      <c r="B462" s="311" t="s">
        <v>407</v>
      </c>
      <c r="C462" s="312" t="s">
        <v>408</v>
      </c>
      <c r="D462" s="313">
        <v>36800</v>
      </c>
      <c r="E462" s="442" t="s">
        <v>409</v>
      </c>
      <c r="F462" s="442"/>
      <c r="G462" s="442"/>
      <c r="H462" s="442"/>
      <c r="J462" s="315">
        <v>-3421600</v>
      </c>
    </row>
    <row r="463" spans="1:10" s="311" customFormat="1" x14ac:dyDescent="0.2">
      <c r="A463" s="311" t="s">
        <v>126</v>
      </c>
      <c r="B463" s="311" t="s">
        <v>407</v>
      </c>
      <c r="C463" s="312" t="s">
        <v>408</v>
      </c>
      <c r="D463" s="313">
        <v>36800</v>
      </c>
      <c r="E463" s="311" t="s">
        <v>409</v>
      </c>
      <c r="J463" s="315">
        <v>-3017593.75</v>
      </c>
    </row>
    <row r="464" spans="1:10" s="311" customFormat="1" x14ac:dyDescent="0.2">
      <c r="A464" s="311" t="s">
        <v>126</v>
      </c>
      <c r="B464" s="311" t="s">
        <v>407</v>
      </c>
      <c r="C464" s="312" t="s">
        <v>408</v>
      </c>
      <c r="D464" s="313">
        <v>36800</v>
      </c>
      <c r="E464" s="311" t="s">
        <v>409</v>
      </c>
      <c r="J464" s="315">
        <v>-2982200</v>
      </c>
    </row>
    <row r="465" spans="1:10" s="311" customFormat="1" x14ac:dyDescent="0.2">
      <c r="A465" s="311" t="s">
        <v>126</v>
      </c>
      <c r="B465" s="311" t="s">
        <v>407</v>
      </c>
      <c r="C465" s="312" t="s">
        <v>408</v>
      </c>
      <c r="D465" s="313">
        <v>36800</v>
      </c>
      <c r="E465" s="311" t="s">
        <v>409</v>
      </c>
      <c r="J465" s="315">
        <v>-2509600</v>
      </c>
    </row>
    <row r="466" spans="1:10" s="311" customFormat="1" x14ac:dyDescent="0.2">
      <c r="A466" s="311" t="s">
        <v>126</v>
      </c>
      <c r="B466" s="311" t="s">
        <v>407</v>
      </c>
      <c r="C466" s="312" t="s">
        <v>408</v>
      </c>
      <c r="D466" s="313">
        <v>36800</v>
      </c>
      <c r="E466" s="311" t="s">
        <v>409</v>
      </c>
      <c r="J466" s="315">
        <v>-2272124.16</v>
      </c>
    </row>
    <row r="467" spans="1:10" s="311" customFormat="1" x14ac:dyDescent="0.2">
      <c r="A467" s="311" t="s">
        <v>126</v>
      </c>
      <c r="B467" s="311" t="s">
        <v>407</v>
      </c>
      <c r="C467" s="312" t="s">
        <v>408</v>
      </c>
      <c r="D467" s="313">
        <v>36800</v>
      </c>
      <c r="E467" s="311" t="s">
        <v>409</v>
      </c>
      <c r="J467" s="315">
        <v>-1310400</v>
      </c>
    </row>
    <row r="468" spans="1:10" s="311" customFormat="1" x14ac:dyDescent="0.2">
      <c r="A468" s="311" t="s">
        <v>126</v>
      </c>
      <c r="B468" s="311" t="s">
        <v>407</v>
      </c>
      <c r="C468" s="312" t="s">
        <v>408</v>
      </c>
      <c r="D468" s="313">
        <v>36800</v>
      </c>
      <c r="E468" s="311" t="s">
        <v>409</v>
      </c>
      <c r="J468" s="315">
        <v>-1081600</v>
      </c>
    </row>
    <row r="469" spans="1:10" s="311" customFormat="1" x14ac:dyDescent="0.2">
      <c r="A469" s="311" t="s">
        <v>126</v>
      </c>
      <c r="B469" s="311" t="s">
        <v>407</v>
      </c>
      <c r="C469" s="312" t="s">
        <v>408</v>
      </c>
      <c r="D469" s="313">
        <v>36800</v>
      </c>
      <c r="E469" s="311" t="s">
        <v>409</v>
      </c>
      <c r="J469" s="315">
        <v>-410800</v>
      </c>
    </row>
    <row r="470" spans="1:10" s="311" customFormat="1" x14ac:dyDescent="0.2">
      <c r="A470" s="311" t="s">
        <v>126</v>
      </c>
      <c r="B470" s="311" t="s">
        <v>407</v>
      </c>
      <c r="C470" s="312" t="s">
        <v>408</v>
      </c>
      <c r="D470" s="313">
        <v>36800</v>
      </c>
      <c r="E470" s="311" t="s">
        <v>409</v>
      </c>
      <c r="J470" s="315">
        <v>-231800</v>
      </c>
    </row>
    <row r="471" spans="1:10" s="311" customFormat="1" x14ac:dyDescent="0.2">
      <c r="A471" s="311" t="s">
        <v>126</v>
      </c>
      <c r="B471" s="311" t="s">
        <v>407</v>
      </c>
      <c r="C471" s="312" t="s">
        <v>408</v>
      </c>
      <c r="D471" s="313">
        <v>36800</v>
      </c>
      <c r="E471" s="311" t="s">
        <v>409</v>
      </c>
      <c r="J471" s="315">
        <v>-70900</v>
      </c>
    </row>
    <row r="472" spans="1:10" s="311" customFormat="1" x14ac:dyDescent="0.2">
      <c r="A472" s="311" t="s">
        <v>126</v>
      </c>
      <c r="B472" s="311" t="s">
        <v>407</v>
      </c>
      <c r="C472" s="312" t="s">
        <v>408</v>
      </c>
      <c r="D472" s="313">
        <v>36800</v>
      </c>
      <c r="E472" s="311" t="s">
        <v>409</v>
      </c>
      <c r="J472" s="315">
        <v>-4050</v>
      </c>
    </row>
    <row r="473" spans="1:10" s="311" customFormat="1" ht="21.75" customHeight="1" x14ac:dyDescent="0.2">
      <c r="A473" s="311" t="s">
        <v>24</v>
      </c>
      <c r="B473" s="311" t="s">
        <v>410</v>
      </c>
      <c r="C473" s="312" t="s">
        <v>170</v>
      </c>
      <c r="D473" s="313">
        <v>36800</v>
      </c>
      <c r="E473" s="442" t="s">
        <v>411</v>
      </c>
      <c r="F473" s="442"/>
      <c r="G473" s="442"/>
      <c r="H473" s="442"/>
      <c r="J473" s="315">
        <v>41875</v>
      </c>
    </row>
    <row r="474" spans="1:10" s="311" customFormat="1" ht="33.75" customHeight="1" x14ac:dyDescent="0.2">
      <c r="A474" s="311" t="s">
        <v>126</v>
      </c>
      <c r="B474" s="311" t="s">
        <v>412</v>
      </c>
      <c r="C474" s="312" t="s">
        <v>153</v>
      </c>
      <c r="D474" s="313">
        <v>36831</v>
      </c>
      <c r="E474" s="442" t="s">
        <v>413</v>
      </c>
      <c r="F474" s="442"/>
      <c r="G474" s="442"/>
      <c r="H474" s="442"/>
      <c r="J474" s="315">
        <v>-39656.129999998957</v>
      </c>
    </row>
    <row r="475" spans="1:10" s="311" customFormat="1" ht="30" customHeight="1" x14ac:dyDescent="0.2">
      <c r="A475" s="311" t="s">
        <v>24</v>
      </c>
      <c r="B475" s="311" t="s">
        <v>294</v>
      </c>
      <c r="C475" s="312" t="s">
        <v>153</v>
      </c>
      <c r="D475" s="313">
        <v>36708</v>
      </c>
      <c r="E475" s="442" t="s">
        <v>414</v>
      </c>
      <c r="F475" s="442"/>
      <c r="G475" s="442"/>
      <c r="H475" s="442"/>
      <c r="J475" s="315">
        <v>-1462.8</v>
      </c>
    </row>
    <row r="476" spans="1:10" s="311" customFormat="1" ht="32.25" customHeight="1" x14ac:dyDescent="0.2">
      <c r="A476" s="311" t="s">
        <v>24</v>
      </c>
      <c r="B476" s="311" t="s">
        <v>294</v>
      </c>
      <c r="C476" s="312" t="s">
        <v>153</v>
      </c>
      <c r="D476" s="313">
        <v>36831</v>
      </c>
      <c r="E476" s="442" t="s">
        <v>415</v>
      </c>
      <c r="F476" s="442"/>
      <c r="G476" s="442"/>
      <c r="H476" s="442"/>
      <c r="J476" s="315">
        <v>-1368.9599999999627</v>
      </c>
    </row>
    <row r="477" spans="1:10" s="311" customFormat="1" ht="12.75" customHeight="1" x14ac:dyDescent="0.2">
      <c r="A477" s="311" t="s">
        <v>126</v>
      </c>
      <c r="B477" s="311" t="s">
        <v>416</v>
      </c>
      <c r="C477" s="312" t="s">
        <v>128</v>
      </c>
      <c r="D477" s="313">
        <v>36800</v>
      </c>
      <c r="E477" s="442" t="s">
        <v>417</v>
      </c>
      <c r="F477" s="442"/>
      <c r="G477" s="442"/>
      <c r="H477" s="442"/>
      <c r="J477" s="315">
        <v>16549</v>
      </c>
    </row>
    <row r="478" spans="1:10" s="311" customFormat="1" x14ac:dyDescent="0.2">
      <c r="A478" s="311" t="s">
        <v>151</v>
      </c>
      <c r="B478" s="311" t="s">
        <v>418</v>
      </c>
      <c r="C478" s="312" t="s">
        <v>131</v>
      </c>
      <c r="D478" s="313">
        <v>36831</v>
      </c>
      <c r="E478" s="442" t="s">
        <v>419</v>
      </c>
      <c r="F478" s="442"/>
      <c r="G478" s="442"/>
      <c r="H478" s="442"/>
      <c r="J478" s="315">
        <v>1132.6600000000001</v>
      </c>
    </row>
    <row r="479" spans="1:10" s="311" customFormat="1" x14ac:dyDescent="0.2">
      <c r="A479" s="311" t="s">
        <v>151</v>
      </c>
      <c r="B479" s="311" t="s">
        <v>418</v>
      </c>
      <c r="C479" s="312" t="s">
        <v>131</v>
      </c>
      <c r="D479" s="313">
        <v>36831</v>
      </c>
      <c r="E479" s="311" t="s">
        <v>420</v>
      </c>
      <c r="J479" s="315">
        <v>2570</v>
      </c>
    </row>
    <row r="480" spans="1:10" s="311" customFormat="1" x14ac:dyDescent="0.2">
      <c r="A480" s="311" t="s">
        <v>126</v>
      </c>
      <c r="B480" s="311" t="s">
        <v>298</v>
      </c>
      <c r="C480" s="312" t="s">
        <v>119</v>
      </c>
      <c r="D480" s="313">
        <v>36831</v>
      </c>
      <c r="E480" s="311" t="s">
        <v>421</v>
      </c>
      <c r="J480" s="315">
        <v>1324.8000000002794</v>
      </c>
    </row>
    <row r="481" spans="1:10" s="311" customFormat="1" ht="21.75" customHeight="1" x14ac:dyDescent="0.2">
      <c r="A481" s="311" t="s">
        <v>24</v>
      </c>
      <c r="B481" s="311" t="s">
        <v>298</v>
      </c>
      <c r="C481" s="312" t="s">
        <v>119</v>
      </c>
      <c r="D481" s="313">
        <v>36831</v>
      </c>
      <c r="E481" s="442" t="s">
        <v>422</v>
      </c>
      <c r="F481" s="442"/>
      <c r="G481" s="442"/>
      <c r="H481" s="442"/>
      <c r="J481" s="315">
        <v>-1311.92</v>
      </c>
    </row>
    <row r="482" spans="1:10" s="311" customFormat="1" ht="31.5" customHeight="1" x14ac:dyDescent="0.2">
      <c r="A482" s="311" t="s">
        <v>24</v>
      </c>
      <c r="B482" s="311" t="s">
        <v>300</v>
      </c>
      <c r="C482" s="312" t="s">
        <v>153</v>
      </c>
      <c r="D482" s="313">
        <v>36831</v>
      </c>
      <c r="E482" s="442" t="s">
        <v>423</v>
      </c>
      <c r="F482" s="442"/>
      <c r="G482" s="442"/>
      <c r="H482" s="442"/>
      <c r="J482" s="315">
        <v>-8300</v>
      </c>
    </row>
    <row r="483" spans="1:10" s="311" customFormat="1" x14ac:dyDescent="0.2">
      <c r="A483" s="311" t="s">
        <v>151</v>
      </c>
      <c r="B483" s="311" t="s">
        <v>300</v>
      </c>
      <c r="C483" s="312" t="s">
        <v>153</v>
      </c>
      <c r="D483" s="313">
        <v>36831</v>
      </c>
      <c r="E483" s="442" t="s">
        <v>424</v>
      </c>
      <c r="F483" s="442"/>
      <c r="G483" s="442"/>
      <c r="H483" s="442"/>
      <c r="J483" s="315">
        <v>-1613.35</v>
      </c>
    </row>
    <row r="484" spans="1:10" s="311" customFormat="1" x14ac:dyDescent="0.2">
      <c r="A484" s="311" t="s">
        <v>151</v>
      </c>
      <c r="B484" s="311" t="s">
        <v>300</v>
      </c>
      <c r="C484" s="312" t="s">
        <v>153</v>
      </c>
      <c r="D484" s="313">
        <v>36831</v>
      </c>
      <c r="E484" s="311" t="s">
        <v>425</v>
      </c>
      <c r="J484" s="315">
        <v>2516.5500000000002</v>
      </c>
    </row>
    <row r="485" spans="1:10" s="311" customFormat="1" ht="21.75" customHeight="1" x14ac:dyDescent="0.2">
      <c r="A485" s="311" t="s">
        <v>126</v>
      </c>
      <c r="B485" s="311" t="s">
        <v>307</v>
      </c>
      <c r="C485" s="312" t="s">
        <v>119</v>
      </c>
      <c r="D485" s="313">
        <v>36526</v>
      </c>
      <c r="E485" s="442" t="s">
        <v>384</v>
      </c>
      <c r="F485" s="442"/>
      <c r="G485" s="442"/>
      <c r="H485" s="442"/>
      <c r="J485" s="315">
        <v>119040</v>
      </c>
    </row>
    <row r="486" spans="1:10" s="311" customFormat="1" x14ac:dyDescent="0.2">
      <c r="A486" s="311" t="s">
        <v>126</v>
      </c>
      <c r="B486" s="311" t="s">
        <v>307</v>
      </c>
      <c r="C486" s="312" t="s">
        <v>119</v>
      </c>
      <c r="D486" s="313">
        <v>36557</v>
      </c>
      <c r="E486" s="311" t="s">
        <v>384</v>
      </c>
      <c r="J486" s="315">
        <v>-151371.20000000001</v>
      </c>
    </row>
    <row r="487" spans="1:10" s="311" customFormat="1" x14ac:dyDescent="0.2">
      <c r="A487" s="311" t="s">
        <v>126</v>
      </c>
      <c r="B487" s="311" t="s">
        <v>307</v>
      </c>
      <c r="C487" s="312" t="s">
        <v>119</v>
      </c>
      <c r="D487" s="313">
        <v>36586</v>
      </c>
      <c r="E487" s="311" t="s">
        <v>384</v>
      </c>
      <c r="J487" s="315">
        <v>632832</v>
      </c>
    </row>
    <row r="488" spans="1:10" s="311" customFormat="1" x14ac:dyDescent="0.2">
      <c r="A488" s="311" t="s">
        <v>24</v>
      </c>
      <c r="B488" s="311" t="s">
        <v>307</v>
      </c>
      <c r="C488" s="312" t="s">
        <v>119</v>
      </c>
      <c r="D488" s="313">
        <v>36708</v>
      </c>
      <c r="E488" s="311" t="s">
        <v>384</v>
      </c>
      <c r="J488" s="315">
        <v>-287962.21999999997</v>
      </c>
    </row>
    <row r="489" spans="1:10" s="311" customFormat="1" x14ac:dyDescent="0.2">
      <c r="A489" s="311" t="s">
        <v>163</v>
      </c>
      <c r="B489" s="311" t="s">
        <v>307</v>
      </c>
      <c r="C489" s="312" t="s">
        <v>119</v>
      </c>
      <c r="D489" s="313">
        <v>36800</v>
      </c>
      <c r="E489" s="311" t="s">
        <v>384</v>
      </c>
      <c r="J489" s="315">
        <v>-12774.01</v>
      </c>
    </row>
    <row r="490" spans="1:10" s="311" customFormat="1" x14ac:dyDescent="0.2">
      <c r="A490" s="311" t="s">
        <v>126</v>
      </c>
      <c r="B490" s="311" t="s">
        <v>307</v>
      </c>
      <c r="C490" s="312" t="s">
        <v>119</v>
      </c>
      <c r="D490" s="313">
        <v>36800</v>
      </c>
      <c r="E490" s="311" t="s">
        <v>384</v>
      </c>
      <c r="J490" s="315">
        <v>10124</v>
      </c>
    </row>
    <row r="491" spans="1:10" s="311" customFormat="1" x14ac:dyDescent="0.2">
      <c r="A491" s="311" t="s">
        <v>24</v>
      </c>
      <c r="B491" s="311" t="s">
        <v>426</v>
      </c>
      <c r="C491" s="312" t="s">
        <v>195</v>
      </c>
      <c r="D491" s="313">
        <v>36831</v>
      </c>
      <c r="E491" s="311" t="s">
        <v>427</v>
      </c>
      <c r="J491" s="315">
        <v>-6148.5</v>
      </c>
    </row>
    <row r="492" spans="1:10" s="311" customFormat="1" x14ac:dyDescent="0.2">
      <c r="A492" s="311" t="s">
        <v>24</v>
      </c>
      <c r="B492" s="311" t="s">
        <v>194</v>
      </c>
      <c r="C492" s="312" t="s">
        <v>195</v>
      </c>
      <c r="D492" s="313">
        <v>36831</v>
      </c>
      <c r="E492" s="311" t="s">
        <v>428</v>
      </c>
      <c r="J492" s="315">
        <v>2236</v>
      </c>
    </row>
    <row r="493" spans="1:10" s="311" customFormat="1" ht="23.25" customHeight="1" x14ac:dyDescent="0.2">
      <c r="A493" s="311" t="s">
        <v>228</v>
      </c>
      <c r="B493" s="311" t="s">
        <v>177</v>
      </c>
      <c r="C493" s="312" t="s">
        <v>131</v>
      </c>
      <c r="D493" s="313">
        <v>36708</v>
      </c>
      <c r="E493" s="442" t="s">
        <v>429</v>
      </c>
      <c r="F493" s="442"/>
      <c r="G493" s="442"/>
      <c r="H493" s="442"/>
      <c r="J493" s="315">
        <v>-72600</v>
      </c>
    </row>
    <row r="494" spans="1:10" s="311" customFormat="1" ht="26.25" customHeight="1" x14ac:dyDescent="0.2">
      <c r="A494" s="311" t="s">
        <v>228</v>
      </c>
      <c r="B494" s="311" t="s">
        <v>177</v>
      </c>
      <c r="C494" s="312" t="s">
        <v>131</v>
      </c>
      <c r="D494" s="313">
        <v>36739</v>
      </c>
      <c r="E494" s="442" t="s">
        <v>430</v>
      </c>
      <c r="F494" s="442"/>
      <c r="G494" s="442"/>
      <c r="H494" s="442"/>
      <c r="J494" s="315">
        <v>-52800</v>
      </c>
    </row>
    <row r="495" spans="1:10" s="311" customFormat="1" x14ac:dyDescent="0.2">
      <c r="A495" s="311" t="s">
        <v>24</v>
      </c>
      <c r="B495" s="311" t="s">
        <v>177</v>
      </c>
      <c r="C495" s="312" t="s">
        <v>128</v>
      </c>
      <c r="D495" s="313">
        <v>36831</v>
      </c>
      <c r="E495" s="311" t="s">
        <v>431</v>
      </c>
      <c r="J495" s="315">
        <v>-62973.11999999918</v>
      </c>
    </row>
    <row r="496" spans="1:10" ht="12.75" customHeight="1" x14ac:dyDescent="0.2">
      <c r="D496" s="411"/>
      <c r="J496" s="288"/>
    </row>
    <row r="497" spans="1:11" ht="12.75" customHeight="1" x14ac:dyDescent="0.2">
      <c r="D497" s="411"/>
      <c r="J497" s="288"/>
      <c r="K497" s="330">
        <f>SUM(J305:J495)</f>
        <v>-8996829.8499999959</v>
      </c>
    </row>
    <row r="498" spans="1:11" ht="12.75" customHeight="1" x14ac:dyDescent="0.2">
      <c r="A498" s="409" t="s">
        <v>432</v>
      </c>
      <c r="D498" s="411"/>
      <c r="J498" s="288"/>
    </row>
    <row r="499" spans="1:11" s="316" customFormat="1" x14ac:dyDescent="0.2">
      <c r="A499" s="311" t="s">
        <v>24</v>
      </c>
      <c r="B499" s="311" t="s">
        <v>433</v>
      </c>
      <c r="C499" s="312" t="s">
        <v>170</v>
      </c>
      <c r="D499" s="313">
        <v>36831</v>
      </c>
      <c r="E499" s="311" t="s">
        <v>434</v>
      </c>
      <c r="F499" s="311"/>
      <c r="G499" s="311"/>
      <c r="H499" s="311"/>
      <c r="I499" s="311"/>
      <c r="J499" s="315">
        <v>-244359.93</v>
      </c>
    </row>
    <row r="500" spans="1:11" s="316" customFormat="1" x14ac:dyDescent="0.2">
      <c r="A500" s="311" t="s">
        <v>24</v>
      </c>
      <c r="B500" s="311" t="s">
        <v>435</v>
      </c>
      <c r="C500" s="312" t="s">
        <v>170</v>
      </c>
      <c r="D500" s="313">
        <v>36831</v>
      </c>
      <c r="E500" s="311" t="s">
        <v>434</v>
      </c>
      <c r="F500" s="311"/>
      <c r="G500" s="311"/>
      <c r="H500" s="311"/>
      <c r="I500" s="311"/>
      <c r="J500" s="315">
        <v>-381614.88</v>
      </c>
    </row>
    <row r="501" spans="1:11" s="316" customFormat="1" x14ac:dyDescent="0.2">
      <c r="A501" s="311" t="s">
        <v>24</v>
      </c>
      <c r="B501" s="311" t="s">
        <v>436</v>
      </c>
      <c r="C501" s="312" t="s">
        <v>170</v>
      </c>
      <c r="D501" s="313">
        <v>36831</v>
      </c>
      <c r="E501" s="311" t="s">
        <v>434</v>
      </c>
      <c r="F501" s="311"/>
      <c r="G501" s="311"/>
      <c r="H501" s="311"/>
      <c r="I501" s="311"/>
      <c r="J501" s="315">
        <v>-151460.85999999999</v>
      </c>
    </row>
    <row r="502" spans="1:11" s="316" customFormat="1" x14ac:dyDescent="0.2">
      <c r="A502" s="311" t="s">
        <v>24</v>
      </c>
      <c r="B502" s="311" t="s">
        <v>437</v>
      </c>
      <c r="C502" s="312" t="s">
        <v>170</v>
      </c>
      <c r="D502" s="313">
        <v>36831</v>
      </c>
      <c r="E502" s="311" t="s">
        <v>434</v>
      </c>
      <c r="F502" s="311"/>
      <c r="G502" s="311"/>
      <c r="H502" s="311"/>
      <c r="I502" s="311"/>
      <c r="J502" s="315">
        <v>-187048.01</v>
      </c>
    </row>
    <row r="503" spans="1:11" s="316" customFormat="1" x14ac:dyDescent="0.2">
      <c r="A503" s="311" t="s">
        <v>163</v>
      </c>
      <c r="B503" s="311" t="s">
        <v>438</v>
      </c>
      <c r="C503" s="312" t="s">
        <v>195</v>
      </c>
      <c r="D503" s="313">
        <v>36831</v>
      </c>
      <c r="E503" s="311" t="s">
        <v>439</v>
      </c>
      <c r="F503" s="311"/>
      <c r="G503" s="311"/>
      <c r="H503" s="311"/>
      <c r="I503" s="311"/>
      <c r="J503" s="315">
        <v>1937925</v>
      </c>
    </row>
    <row r="504" spans="1:11" s="316" customFormat="1" x14ac:dyDescent="0.2">
      <c r="A504" s="311" t="s">
        <v>122</v>
      </c>
      <c r="B504" s="311" t="s">
        <v>438</v>
      </c>
      <c r="C504" s="312" t="s">
        <v>195</v>
      </c>
      <c r="D504" s="313">
        <v>36831</v>
      </c>
      <c r="E504" s="311" t="s">
        <v>440</v>
      </c>
      <c r="F504" s="311"/>
      <c r="G504" s="311"/>
      <c r="H504" s="311"/>
      <c r="I504" s="311"/>
      <c r="J504" s="315">
        <v>-6782.74</v>
      </c>
    </row>
    <row r="505" spans="1:11" s="316" customFormat="1" x14ac:dyDescent="0.2">
      <c r="A505" s="311" t="s">
        <v>126</v>
      </c>
      <c r="B505" s="311" t="s">
        <v>441</v>
      </c>
      <c r="C505" s="312" t="s">
        <v>442</v>
      </c>
      <c r="D505" s="313">
        <v>36831</v>
      </c>
      <c r="E505" s="311" t="s">
        <v>443</v>
      </c>
      <c r="F505" s="311"/>
      <c r="G505" s="311"/>
      <c r="H505" s="311"/>
      <c r="I505" s="311"/>
      <c r="J505" s="315">
        <v>1192800</v>
      </c>
    </row>
    <row r="506" spans="1:11" s="316" customFormat="1" x14ac:dyDescent="0.2">
      <c r="A506" s="311" t="s">
        <v>126</v>
      </c>
      <c r="B506" s="311" t="s">
        <v>441</v>
      </c>
      <c r="C506" s="312" t="s">
        <v>442</v>
      </c>
      <c r="D506" s="313">
        <v>36831</v>
      </c>
      <c r="E506" s="311" t="s">
        <v>443</v>
      </c>
      <c r="F506" s="311"/>
      <c r="G506" s="311"/>
      <c r="H506" s="311"/>
      <c r="I506" s="311"/>
      <c r="J506" s="315">
        <v>1841280</v>
      </c>
    </row>
    <row r="507" spans="1:11" s="316" customFormat="1" x14ac:dyDescent="0.2">
      <c r="A507" s="311" t="s">
        <v>24</v>
      </c>
      <c r="B507" s="311" t="s">
        <v>441</v>
      </c>
      <c r="C507" s="312" t="s">
        <v>442</v>
      </c>
      <c r="D507" s="313">
        <v>36831</v>
      </c>
      <c r="E507" s="311" t="s">
        <v>443</v>
      </c>
      <c r="F507" s="311"/>
      <c r="G507" s="311"/>
      <c r="H507" s="311"/>
      <c r="I507" s="311"/>
      <c r="J507" s="315">
        <v>-3292800</v>
      </c>
    </row>
    <row r="508" spans="1:11" s="316" customFormat="1" x14ac:dyDescent="0.2">
      <c r="A508" s="311" t="s">
        <v>126</v>
      </c>
      <c r="B508" s="311" t="s">
        <v>444</v>
      </c>
      <c r="C508" s="312" t="s">
        <v>131</v>
      </c>
      <c r="D508" s="313">
        <v>36831</v>
      </c>
      <c r="E508" s="311" t="s">
        <v>445</v>
      </c>
      <c r="F508" s="311"/>
      <c r="G508" s="311"/>
      <c r="H508" s="311"/>
      <c r="I508" s="311"/>
      <c r="J508" s="315">
        <v>1962000</v>
      </c>
    </row>
    <row r="509" spans="1:11" s="316" customFormat="1" x14ac:dyDescent="0.2">
      <c r="A509" s="311" t="s">
        <v>122</v>
      </c>
      <c r="B509" s="311" t="s">
        <v>311</v>
      </c>
      <c r="C509" s="312" t="s">
        <v>195</v>
      </c>
      <c r="D509" s="313">
        <v>36831</v>
      </c>
      <c r="E509" s="311" t="s">
        <v>439</v>
      </c>
      <c r="F509" s="311"/>
      <c r="G509" s="311"/>
      <c r="H509" s="311"/>
      <c r="I509" s="311"/>
      <c r="J509" s="315">
        <v>-1937925</v>
      </c>
    </row>
    <row r="510" spans="1:11" s="316" customFormat="1" x14ac:dyDescent="0.2">
      <c r="A510" s="311" t="s">
        <v>228</v>
      </c>
      <c r="B510" s="311" t="s">
        <v>177</v>
      </c>
      <c r="C510" s="312" t="s">
        <v>131</v>
      </c>
      <c r="D510" s="313">
        <v>36831</v>
      </c>
      <c r="E510" s="311" t="s">
        <v>446</v>
      </c>
      <c r="F510" s="311"/>
      <c r="G510" s="311"/>
      <c r="H510" s="311"/>
      <c r="I510" s="311"/>
      <c r="J510" s="315">
        <v>-218400</v>
      </c>
    </row>
    <row r="511" spans="1:11" s="419" customFormat="1" ht="12.75" customHeight="1" x14ac:dyDescent="0.2">
      <c r="C511" s="420"/>
      <c r="D511" s="421"/>
      <c r="J511" s="422"/>
      <c r="K511" s="423">
        <f>SUM(J499:J510)</f>
        <v>513613.58000000007</v>
      </c>
    </row>
    <row r="512" spans="1:11" s="419" customFormat="1" ht="12.75" customHeight="1" x14ac:dyDescent="0.2">
      <c r="C512" s="420"/>
      <c r="D512" s="421"/>
      <c r="J512" s="422"/>
    </row>
    <row r="513" spans="1:13" ht="12.75" customHeight="1" x14ac:dyDescent="0.2">
      <c r="A513" s="424" t="s">
        <v>72</v>
      </c>
      <c r="B513" s="425"/>
      <c r="C513" s="426"/>
      <c r="D513" s="427"/>
      <c r="E513" s="428"/>
      <c r="J513" s="288"/>
    </row>
    <row r="514" spans="1:13" ht="12.75" customHeight="1" x14ac:dyDescent="0.2">
      <c r="A514" s="141"/>
      <c r="B514" s="425" t="s">
        <v>45</v>
      </c>
      <c r="C514" s="429"/>
      <c r="D514" s="430"/>
      <c r="E514" s="431" t="s">
        <v>447</v>
      </c>
      <c r="J514" s="288"/>
      <c r="K514" s="432">
        <f>SUM(K59)</f>
        <v>-103526130.05000001</v>
      </c>
    </row>
    <row r="515" spans="1:13" ht="12.75" customHeight="1" x14ac:dyDescent="0.2">
      <c r="A515" s="433" t="s">
        <v>448</v>
      </c>
      <c r="B515" s="433"/>
      <c r="C515" s="434"/>
      <c r="D515" s="411"/>
      <c r="J515" s="288"/>
    </row>
    <row r="516" spans="1:13" ht="12.75" customHeight="1" x14ac:dyDescent="0.2">
      <c r="B516" s="409" t="s">
        <v>449</v>
      </c>
      <c r="D516" s="411"/>
      <c r="J516" s="288"/>
    </row>
    <row r="517" spans="1:13" ht="12.75" customHeight="1" x14ac:dyDescent="0.2">
      <c r="D517" s="411"/>
      <c r="J517" s="288"/>
      <c r="K517" s="435">
        <v>0</v>
      </c>
    </row>
    <row r="518" spans="1:13" ht="12.75" customHeight="1" x14ac:dyDescent="0.2">
      <c r="B518" s="409" t="s">
        <v>226</v>
      </c>
      <c r="D518" s="411"/>
      <c r="J518" s="288"/>
    </row>
    <row r="519" spans="1:13" ht="12.75" customHeight="1" x14ac:dyDescent="0.2">
      <c r="B519" s="409" t="s">
        <v>314</v>
      </c>
      <c r="D519" s="411"/>
      <c r="J519" s="288"/>
    </row>
    <row r="520" spans="1:13" ht="12.75" customHeight="1" x14ac:dyDescent="0.2"/>
    <row r="521" spans="1:13" ht="12.75" customHeight="1" x14ac:dyDescent="0.2">
      <c r="K521" s="436">
        <f>SUM(J519:J519)</f>
        <v>0</v>
      </c>
    </row>
    <row r="522" spans="1:13" ht="12.75" customHeight="1" x14ac:dyDescent="0.2">
      <c r="M522" s="437"/>
    </row>
    <row r="523" spans="1:13" ht="12.75" customHeight="1" x14ac:dyDescent="0.2">
      <c r="H523" s="438"/>
      <c r="I523" s="438"/>
      <c r="J523" s="439"/>
    </row>
    <row r="524" spans="1:13" ht="12.75" customHeight="1" thickBot="1" x14ac:dyDescent="0.25">
      <c r="K524" s="440">
        <f>SUM(K86:K523)-K61-6.98-0.17</f>
        <v>-3.8743019542542001E-8</v>
      </c>
    </row>
    <row r="525" spans="1:13" ht="12.75" customHeight="1" thickTop="1" x14ac:dyDescent="0.2"/>
    <row r="526" spans="1:13" ht="12.75" customHeight="1" x14ac:dyDescent="0.2"/>
    <row r="527" spans="1:13" ht="12.75" customHeight="1" x14ac:dyDescent="0.2"/>
    <row r="528" spans="1:13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</sheetData>
  <mergeCells count="115">
    <mergeCell ref="E99:H99"/>
    <mergeCell ref="E100:H100"/>
    <mergeCell ref="E101:H101"/>
    <mergeCell ref="E111:H111"/>
    <mergeCell ref="E117:H117"/>
    <mergeCell ref="E118:H118"/>
    <mergeCell ref="E119:H119"/>
    <mergeCell ref="E120:H120"/>
    <mergeCell ref="E112:H112"/>
    <mergeCell ref="E113:H113"/>
    <mergeCell ref="E114:H114"/>
    <mergeCell ref="E115:H115"/>
    <mergeCell ref="E129:H129"/>
    <mergeCell ref="E130:H130"/>
    <mergeCell ref="E131:H131"/>
    <mergeCell ref="E132:H132"/>
    <mergeCell ref="E121:H121"/>
    <mergeCell ref="E122:H122"/>
    <mergeCell ref="E123:H123"/>
    <mergeCell ref="E128:H128"/>
    <mergeCell ref="E137:H137"/>
    <mergeCell ref="E138:H138"/>
    <mergeCell ref="E139:H139"/>
    <mergeCell ref="E140:H140"/>
    <mergeCell ref="E133:H133"/>
    <mergeCell ref="E134:H134"/>
    <mergeCell ref="E135:H135"/>
    <mergeCell ref="E136:H136"/>
    <mergeCell ref="E212:H212"/>
    <mergeCell ref="E214:H214"/>
    <mergeCell ref="E215:H215"/>
    <mergeCell ref="E216:H216"/>
    <mergeCell ref="E141:H141"/>
    <mergeCell ref="E142:H142"/>
    <mergeCell ref="E208:H208"/>
    <mergeCell ref="E211:H211"/>
    <mergeCell ref="E245:H245"/>
    <mergeCell ref="E261:H261"/>
    <mergeCell ref="E293:H293"/>
    <mergeCell ref="E294:H294"/>
    <mergeCell ref="E217:H217"/>
    <mergeCell ref="E231:H231"/>
    <mergeCell ref="E232:H232"/>
    <mergeCell ref="E234:H234"/>
    <mergeCell ref="E319:H319"/>
    <mergeCell ref="E320:H320"/>
    <mergeCell ref="E321:H321"/>
    <mergeCell ref="E322:H322"/>
    <mergeCell ref="E295:H295"/>
    <mergeCell ref="E308:H308"/>
    <mergeCell ref="E309:H309"/>
    <mergeCell ref="E311:H311"/>
    <mergeCell ref="E334:H334"/>
    <mergeCell ref="E335:H335"/>
    <mergeCell ref="E336:H336"/>
    <mergeCell ref="E337:H337"/>
    <mergeCell ref="E329:H329"/>
    <mergeCell ref="E330:H330"/>
    <mergeCell ref="E331:H331"/>
    <mergeCell ref="E333:H333"/>
    <mergeCell ref="E343:H343"/>
    <mergeCell ref="E345:H345"/>
    <mergeCell ref="E348:H348"/>
    <mergeCell ref="E349:H349"/>
    <mergeCell ref="E338:H338"/>
    <mergeCell ref="E339:H339"/>
    <mergeCell ref="E342:H342"/>
    <mergeCell ref="E355:H355"/>
    <mergeCell ref="E356:H356"/>
    <mergeCell ref="E357:H357"/>
    <mergeCell ref="E358:H358"/>
    <mergeCell ref="E351:H351"/>
    <mergeCell ref="E352:H352"/>
    <mergeCell ref="E353:H353"/>
    <mergeCell ref="E354:H354"/>
    <mergeCell ref="E364:H364"/>
    <mergeCell ref="E365:H365"/>
    <mergeCell ref="E366:H366"/>
    <mergeCell ref="E367:H367"/>
    <mergeCell ref="E360:H360"/>
    <mergeCell ref="E361:H361"/>
    <mergeCell ref="E362:H362"/>
    <mergeCell ref="E363:H363"/>
    <mergeCell ref="E372:H372"/>
    <mergeCell ref="E386:H386"/>
    <mergeCell ref="E412:H412"/>
    <mergeCell ref="E413:H413"/>
    <mergeCell ref="E368:H368"/>
    <mergeCell ref="E369:H369"/>
    <mergeCell ref="E370:H370"/>
    <mergeCell ref="E371:H371"/>
    <mergeCell ref="E418:H418"/>
    <mergeCell ref="E421:H421"/>
    <mergeCell ref="E422:H422"/>
    <mergeCell ref="E460:H460"/>
    <mergeCell ref="E414:H414"/>
    <mergeCell ref="E415:H415"/>
    <mergeCell ref="E416:H416"/>
    <mergeCell ref="E417:H417"/>
    <mergeCell ref="E478:H478"/>
    <mergeCell ref="E477:H477"/>
    <mergeCell ref="E461:H461"/>
    <mergeCell ref="E462:H462"/>
    <mergeCell ref="E473:H473"/>
    <mergeCell ref="E474:H474"/>
    <mergeCell ref="E493:H493"/>
    <mergeCell ref="E494:H494"/>
    <mergeCell ref="E306:H306"/>
    <mergeCell ref="E310:H310"/>
    <mergeCell ref="E481:H481"/>
    <mergeCell ref="E482:H482"/>
    <mergeCell ref="E483:H483"/>
    <mergeCell ref="E485:H485"/>
    <mergeCell ref="E475:H475"/>
    <mergeCell ref="E476:H476"/>
  </mergeCells>
  <pageMargins left="0.75" right="0.75" top="1" bottom="1" header="0.5" footer="0.5"/>
  <pageSetup paperSize="5" scale="63" fitToHeight="17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REC </vt:lpstr>
      <vt:lpstr>Var. Rpt EPMI</vt:lpstr>
      <vt:lpstr>'REC '!Print_Area</vt:lpstr>
      <vt:lpstr>'Var. Rpt EPMI'!Print_Area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ahorton</dc:creator>
  <cp:lastModifiedBy>Jan Havlíček</cp:lastModifiedBy>
  <dcterms:created xsi:type="dcterms:W3CDTF">2000-12-19T20:32:43Z</dcterms:created>
  <dcterms:modified xsi:type="dcterms:W3CDTF">2023-09-11T09:57:10Z</dcterms:modified>
</cp:coreProperties>
</file>